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615" windowHeight="12915"/>
  </bookViews>
  <sheets>
    <sheet name="2Poros" sheetId="28" r:id="rId1"/>
    <sheet name="5Capilar" sheetId="22" r:id="rId2"/>
  </sheets>
  <calcPr calcId="125725"/>
</workbook>
</file>

<file path=xl/calcChain.xml><?xml version="1.0" encoding="utf-8"?>
<calcChain xmlns="http://schemas.openxmlformats.org/spreadsheetml/2006/main">
  <c r="P100" i="22"/>
  <c r="P101"/>
  <c r="P102"/>
  <c r="P103"/>
  <c r="P99"/>
  <c r="P97"/>
  <c r="P96"/>
  <c r="P95"/>
  <c r="P94"/>
  <c r="P93"/>
  <c r="O77" i="28"/>
  <c r="O76"/>
  <c r="O75"/>
  <c r="O51"/>
  <c r="K101" i="22"/>
  <c r="J101"/>
  <c r="I101"/>
  <c r="I95"/>
  <c r="J95"/>
  <c r="K95"/>
  <c r="I96"/>
  <c r="J96"/>
  <c r="K96"/>
  <c r="I97"/>
  <c r="J97"/>
  <c r="K97"/>
  <c r="I94"/>
  <c r="J94"/>
  <c r="K94"/>
  <c r="L34"/>
  <c r="N36"/>
  <c r="L37"/>
  <c r="L38"/>
  <c r="I28"/>
  <c r="M36" s="1"/>
  <c r="J28"/>
  <c r="N38" s="1"/>
  <c r="H28"/>
  <c r="L39" s="1"/>
  <c r="I100"/>
  <c r="L40" l="1"/>
  <c r="M37"/>
  <c r="N34"/>
  <c r="M40"/>
  <c r="N37"/>
  <c r="L35"/>
  <c r="N40"/>
  <c r="M35"/>
  <c r="M39"/>
  <c r="N39"/>
  <c r="M34"/>
  <c r="N33"/>
  <c r="M38"/>
  <c r="N35"/>
  <c r="M33"/>
  <c r="L36"/>
  <c r="L33"/>
  <c r="O101"/>
  <c r="N101"/>
  <c r="N95"/>
  <c r="O95"/>
  <c r="J27" i="28"/>
  <c r="R76"/>
  <c r="R75"/>
  <c r="Q75"/>
  <c r="M76"/>
  <c r="N76"/>
  <c r="M77"/>
  <c r="N77"/>
  <c r="N75"/>
  <c r="M75"/>
  <c r="M51"/>
  <c r="N51"/>
  <c r="O99" i="22"/>
  <c r="N99"/>
  <c r="J102"/>
  <c r="K102"/>
  <c r="I102"/>
  <c r="J100"/>
  <c r="K100"/>
  <c r="O93"/>
  <c r="N93"/>
  <c r="J103"/>
  <c r="K103"/>
  <c r="I103"/>
  <c r="M99" i="28"/>
  <c r="K96"/>
  <c r="L91" i="22"/>
  <c r="K91"/>
  <c r="J91"/>
  <c r="I91"/>
  <c r="O103" l="1"/>
  <c r="N103"/>
  <c r="O100"/>
  <c r="N102"/>
  <c r="O102"/>
  <c r="N100"/>
  <c r="O96"/>
  <c r="O97"/>
  <c r="O94"/>
  <c r="N96"/>
  <c r="N97"/>
  <c r="N94"/>
  <c r="O32"/>
  <c r="N32"/>
  <c r="M32"/>
  <c r="L32"/>
  <c r="K32"/>
  <c r="J32"/>
  <c r="I32"/>
  <c r="H32"/>
  <c r="G32"/>
  <c r="F32"/>
  <c r="E32"/>
  <c r="D32"/>
  <c r="I77" i="28"/>
  <c r="H77"/>
  <c r="G77"/>
  <c r="I76"/>
  <c r="H76"/>
  <c r="G76"/>
  <c r="L69"/>
  <c r="K69"/>
  <c r="J69"/>
  <c r="I69"/>
  <c r="H69"/>
  <c r="G69"/>
  <c r="L49"/>
  <c r="L51" s="1"/>
  <c r="K49"/>
  <c r="K51" s="1"/>
  <c r="J49"/>
  <c r="J51" s="1"/>
  <c r="I49"/>
  <c r="I75" s="1"/>
  <c r="H49"/>
  <c r="H51" s="1"/>
  <c r="G49"/>
  <c r="G75" s="1"/>
  <c r="E24"/>
  <c r="G19"/>
  <c r="G18"/>
  <c r="G17"/>
  <c r="K95" l="1"/>
  <c r="M98" s="1"/>
  <c r="M100" s="1"/>
  <c r="G51"/>
  <c r="I51"/>
  <c r="H75"/>
  <c r="P33" i="22"/>
  <c r="P35" l="1"/>
  <c r="P39"/>
  <c r="P36"/>
  <c r="P40"/>
  <c r="P37"/>
  <c r="P34"/>
  <c r="P38"/>
</calcChain>
</file>

<file path=xl/sharedStrings.xml><?xml version="1.0" encoding="utf-8"?>
<sst xmlns="http://schemas.openxmlformats.org/spreadsheetml/2006/main" count="228" uniqueCount="176">
  <si>
    <t xml:space="preserve">                                                </t>
  </si>
  <si>
    <t>t    (min)</t>
  </si>
  <si>
    <t xml:space="preserve">                                   </t>
  </si>
  <si>
    <t xml:space="preserve">  - Colocar sobre agua desionizada (nivel del agua = base de la muestra)</t>
  </si>
  <si>
    <t>Tiempo</t>
  </si>
  <si>
    <t>Incremento masa / superficie</t>
  </si>
  <si>
    <t>Datos previos:</t>
  </si>
  <si>
    <t>Resultados obtenidos:</t>
  </si>
  <si>
    <t>(g)</t>
  </si>
  <si>
    <t xml:space="preserve"> </t>
  </si>
  <si>
    <t>Valor medio</t>
  </si>
  <si>
    <t>Hora</t>
  </si>
  <si>
    <t>Condiciones del ensayo y toma de datos:</t>
  </si>
  <si>
    <t>Cálculos:</t>
  </si>
  <si>
    <t>Masa de la muestra</t>
  </si>
  <si>
    <t>Altura ascendida</t>
  </si>
  <si>
    <t xml:space="preserve">  - Observar que el comportamiento es lineal inicialmente.</t>
  </si>
  <si>
    <t>DENSIDAD DE LA ROCA SECA</t>
  </si>
  <si>
    <t>Método geométrico (Norma: ISRM 1979)</t>
  </si>
  <si>
    <t>Toma de datos:</t>
  </si>
  <si>
    <t>Cálculos y resultados:</t>
  </si>
  <si>
    <t xml:space="preserve">                       </t>
  </si>
  <si>
    <t xml:space="preserve">    </t>
  </si>
  <si>
    <t xml:space="preserve">                                                                                   </t>
  </si>
  <si>
    <r>
      <t xml:space="preserve">  - Altura ascendida por el agua en función del tiempo: H</t>
    </r>
    <r>
      <rPr>
        <vertAlign val="subscript"/>
        <sz val="11"/>
        <rFont val="Arial Narrow"/>
        <family val="2"/>
      </rPr>
      <t>t</t>
    </r>
    <r>
      <rPr>
        <sz val="11"/>
        <rFont val="Arial Narrow"/>
        <family val="2"/>
      </rPr>
      <t xml:space="preserve"> (tomar Δ√ t = cte; para t = 0, H</t>
    </r>
    <r>
      <rPr>
        <vertAlign val="subscript"/>
        <sz val="11"/>
        <rFont val="Arial Narrow"/>
        <family val="2"/>
      </rPr>
      <t>t</t>
    </r>
    <r>
      <rPr>
        <sz val="11"/>
        <rFont val="Arial Narrow"/>
        <family val="2"/>
      </rPr>
      <t xml:space="preserve"> = 0)</t>
    </r>
  </si>
  <si>
    <t xml:space="preserve">  - Determinar gráficamente los coeficientes indicados para cada muestra.</t>
  </si>
  <si>
    <t>Desviac. típica</t>
  </si>
  <si>
    <t>(%)</t>
  </si>
  <si>
    <t>Factor</t>
  </si>
  <si>
    <t>Longitud de los lados:</t>
  </si>
  <si>
    <r>
      <t xml:space="preserve">Representaciones gráficas: </t>
    </r>
    <r>
      <rPr>
        <sz val="11"/>
        <rFont val="Arial Narrow"/>
        <family val="2"/>
      </rPr>
      <t xml:space="preserve"> “Curvas de capilaridad”</t>
    </r>
  </si>
  <si>
    <t xml:space="preserve">  - Absorción capilar (ΔM/S), en función del tiempo (√ t ).</t>
  </si>
  <si>
    <t xml:space="preserve">  - Penetración o ascenso capilar (H), en función del tiempo (√ t ).</t>
  </si>
  <si>
    <r>
      <t>M</t>
    </r>
    <r>
      <rPr>
        <vertAlign val="subscript"/>
        <sz val="11"/>
        <rFont val="Arial Narrow"/>
        <family val="2"/>
      </rPr>
      <t>t</t>
    </r>
    <r>
      <rPr>
        <sz val="11"/>
        <rFont val="Arial Narrow"/>
        <family val="2"/>
      </rPr>
      <t xml:space="preserve"> (g)</t>
    </r>
  </si>
  <si>
    <t>√ t (min)</t>
  </si>
  <si>
    <r>
      <t>H</t>
    </r>
    <r>
      <rPr>
        <vertAlign val="subscript"/>
        <sz val="11"/>
        <rFont val="Arial Narrow"/>
        <family val="2"/>
      </rPr>
      <t>t</t>
    </r>
    <r>
      <rPr>
        <sz val="11"/>
        <rFont val="Arial Narrow"/>
        <family val="2"/>
      </rPr>
      <t xml:space="preserve"> (cm)</t>
    </r>
  </si>
  <si>
    <r>
      <t>ΔM/S (g / cm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)</t>
    </r>
  </si>
  <si>
    <r>
      <t xml:space="preserve">Coeficiente de absorción capilar “C”                                                                                         </t>
    </r>
    <r>
      <rPr>
        <sz val="11"/>
        <rFont val="Arial Narrow"/>
        <family val="2"/>
      </rPr>
      <t xml:space="preserve"> </t>
    </r>
  </si>
  <si>
    <t xml:space="preserve">DENSIDAD DE LOS GRANOS MINERALES </t>
  </si>
  <si>
    <t>Determinación teórica</t>
  </si>
  <si>
    <t>Tipo de mineral</t>
  </si>
  <si>
    <t>Porcent. mineral</t>
  </si>
  <si>
    <t>Densidad mineral</t>
  </si>
  <si>
    <t>Porcent x Densidad</t>
  </si>
  <si>
    <t>Tipo de           mineral</t>
  </si>
  <si>
    <t>Resultado</t>
  </si>
  <si>
    <t xml:space="preserve">  - Calcular el valor medio y la desviación típica</t>
  </si>
  <si>
    <t>Toma de datos</t>
  </si>
  <si>
    <t>ABSORCIÓN DE AGUA AL VACÍO: SATURACIÓN</t>
  </si>
  <si>
    <t>DENSIDAD DE LA ROCA SECA / POROSIDAD ABIERTA / CONTENIDO EN AGUA EN SATURACIÓN</t>
  </si>
  <si>
    <t>Resultados</t>
  </si>
  <si>
    <t xml:space="preserve"> (%)</t>
  </si>
  <si>
    <t>POROSIDAD TOTAL</t>
  </si>
  <si>
    <t xml:space="preserve"> Determinación teórica</t>
  </si>
  <si>
    <r>
      <t>Densidad mineral    (g / cm</t>
    </r>
    <r>
      <rPr>
        <vertAlign val="superscript"/>
        <sz val="10"/>
        <rFont val="Arial Narrow"/>
        <family val="2"/>
      </rPr>
      <t>3</t>
    </r>
    <r>
      <rPr>
        <sz val="10"/>
        <rFont val="Arial Narrow"/>
        <family val="2"/>
      </rPr>
      <t>)</t>
    </r>
  </si>
  <si>
    <r>
      <t>Longitud: L</t>
    </r>
    <r>
      <rPr>
        <vertAlign val="subscript"/>
        <sz val="11"/>
        <rFont val="Arial Narrow"/>
        <family val="2"/>
      </rPr>
      <t>1</t>
    </r>
  </si>
  <si>
    <r>
      <t>Longitud: L</t>
    </r>
    <r>
      <rPr>
        <vertAlign val="subscript"/>
        <sz val="11"/>
        <rFont val="Arial Narrow"/>
        <family val="2"/>
      </rPr>
      <t>2</t>
    </r>
  </si>
  <si>
    <r>
      <t>Longitud: L</t>
    </r>
    <r>
      <rPr>
        <vertAlign val="subscript"/>
        <sz val="11"/>
        <rFont val="Arial Narrow"/>
        <family val="2"/>
      </rPr>
      <t>3</t>
    </r>
  </si>
  <si>
    <r>
      <t>Masa saturada: M</t>
    </r>
    <r>
      <rPr>
        <vertAlign val="subscript"/>
        <sz val="11"/>
        <rFont val="Arial Narrow"/>
        <family val="2"/>
      </rPr>
      <t>s</t>
    </r>
  </si>
  <si>
    <r>
      <t>Masa hidrostática: M</t>
    </r>
    <r>
      <rPr>
        <vertAlign val="subscript"/>
        <sz val="11"/>
        <rFont val="Arial Narrow"/>
        <family val="2"/>
      </rPr>
      <t>h</t>
    </r>
  </si>
  <si>
    <r>
      <t xml:space="preserve">      (1) </t>
    </r>
    <r>
      <rPr>
        <sz val="11"/>
        <rFont val="Arial Narrow"/>
        <family val="2"/>
      </rPr>
      <t>Valor medio de la densidad aproximando a 10 kg/m</t>
    </r>
    <r>
      <rPr>
        <vertAlign val="superscript"/>
        <sz val="11"/>
        <rFont val="Arial Narrow"/>
        <family val="2"/>
      </rPr>
      <t>3</t>
    </r>
    <r>
      <rPr>
        <sz val="11"/>
        <rFont val="Arial Narrow"/>
        <family val="2"/>
      </rPr>
      <t xml:space="preserve"> y de la porosidad y contenido en agua en saturación aproximando al 0,1 %</t>
    </r>
  </si>
  <si>
    <r>
      <t>Densidad de la roca seca: ρ</t>
    </r>
    <r>
      <rPr>
        <vertAlign val="subscript"/>
        <sz val="11"/>
        <rFont val="Arial Narrow"/>
        <family val="2"/>
      </rPr>
      <t>d</t>
    </r>
  </si>
  <si>
    <r>
      <t>Muestra:</t>
    </r>
    <r>
      <rPr>
        <sz val="11"/>
        <rFont val="Arial Narrow"/>
        <family val="2"/>
      </rPr>
      <t xml:space="preserve">                                                          </t>
    </r>
  </si>
  <si>
    <t>Fecha:</t>
  </si>
  <si>
    <t xml:space="preserve">  - Observaciones:</t>
  </si>
  <si>
    <r>
      <t>(cm</t>
    </r>
    <r>
      <rPr>
        <vertAlign val="superscript"/>
        <sz val="11"/>
        <rFont val="Arial Narrow"/>
        <family val="2"/>
      </rPr>
      <t>2</t>
    </r>
    <r>
      <rPr>
        <sz val="11"/>
        <rFont val="Arial Narrow"/>
        <family val="2"/>
      </rPr>
      <t>)</t>
    </r>
  </si>
  <si>
    <r>
      <t>L</t>
    </r>
    <r>
      <rPr>
        <vertAlign val="subscript"/>
        <sz val="11"/>
        <rFont val="Arial Narrow"/>
        <family val="2"/>
      </rPr>
      <t xml:space="preserve">1 </t>
    </r>
  </si>
  <si>
    <r>
      <t>L</t>
    </r>
    <r>
      <rPr>
        <vertAlign val="subscript"/>
        <sz val="11"/>
        <rFont val="Arial Narrow"/>
        <family val="2"/>
      </rPr>
      <t>2</t>
    </r>
  </si>
  <si>
    <t xml:space="preserve">  - Calcular también el valor medio y la desviación típica de cada parámetro.</t>
  </si>
  <si>
    <t>Unidad</t>
  </si>
  <si>
    <t>NORMAL</t>
  </si>
  <si>
    <t>Norma</t>
  </si>
  <si>
    <r>
      <t xml:space="preserve">   - “C”                 (g / cm² x min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</t>
    </r>
  </si>
  <si>
    <r>
      <t xml:space="preserve">  </t>
    </r>
    <r>
      <rPr>
        <b/>
        <sz val="11"/>
        <rFont val="Arial Narrow"/>
        <family val="2"/>
      </rPr>
      <t xml:space="preserve"> - “C”                      (kg / m² x h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</t>
    </r>
  </si>
  <si>
    <r>
      <t xml:space="preserve">   - “C”                      (g / cm² x s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</t>
    </r>
  </si>
  <si>
    <r>
      <t xml:space="preserve">   - “C”                        (g / m² x s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 xml:space="preserve">)           </t>
    </r>
  </si>
  <si>
    <t xml:space="preserve">  - El coeficiente es la pendiente de dicho tramo recto inicial.</t>
  </si>
  <si>
    <t>Condiciones de ensayo y toma de datos:</t>
  </si>
  <si>
    <r>
      <t xml:space="preserve">  -  Densidad roca seca: ρ</t>
    </r>
    <r>
      <rPr>
        <b/>
        <vertAlign val="subscript"/>
        <sz val="11"/>
        <rFont val="Arial Narrow"/>
        <family val="2"/>
      </rPr>
      <t>d</t>
    </r>
  </si>
  <si>
    <r>
      <t xml:space="preserve">  -  Densidad de los granos minerales: ρ</t>
    </r>
    <r>
      <rPr>
        <b/>
        <vertAlign val="subscript"/>
        <sz val="11"/>
        <rFont val="Arial Narrow"/>
        <family val="2"/>
      </rPr>
      <t>s</t>
    </r>
  </si>
  <si>
    <t>Condiciones de nesayo y toma de datos:</t>
  </si>
  <si>
    <r>
      <t xml:space="preserve">   - Densidad roca seca:  ρ</t>
    </r>
    <r>
      <rPr>
        <b/>
        <vertAlign val="subscript"/>
        <sz val="11"/>
        <rFont val="Arial Narrow"/>
        <family val="2"/>
      </rPr>
      <t>d</t>
    </r>
  </si>
  <si>
    <r>
      <t xml:space="preserve">   - Cont. agua en satur.: w</t>
    </r>
    <r>
      <rPr>
        <b/>
        <vertAlign val="subscript"/>
        <sz val="11"/>
        <rFont val="Arial Narrow"/>
        <family val="2"/>
      </rPr>
      <t>s</t>
    </r>
  </si>
  <si>
    <r>
      <t>Densidad de granos minerales: ρ</t>
    </r>
    <r>
      <rPr>
        <vertAlign val="subscript"/>
        <sz val="11"/>
        <rFont val="Arial Narrow"/>
        <family val="2"/>
      </rPr>
      <t>s</t>
    </r>
  </si>
  <si>
    <t xml:space="preserve">  -  Porosidad total: n </t>
  </si>
  <si>
    <r>
      <t xml:space="preserve">  - Porcentaje de cada uno de los componentes minerales  de la roca:</t>
    </r>
    <r>
      <rPr>
        <b/>
        <sz val="11"/>
        <rFont val="Arial Narrow"/>
        <family val="2"/>
      </rPr>
      <t xml:space="preserve"> “c</t>
    </r>
    <r>
      <rPr>
        <b/>
        <vertAlign val="subscript"/>
        <sz val="11"/>
        <rFont val="Arial Narrow"/>
        <family val="2"/>
      </rPr>
      <t>i</t>
    </r>
    <r>
      <rPr>
        <b/>
        <sz val="11"/>
        <rFont val="Arial Narrow"/>
        <family val="2"/>
      </rPr>
      <t>”</t>
    </r>
  </si>
  <si>
    <r>
      <t xml:space="preserve">  - Densidad de cada uno de los componentes minerales de la roca:</t>
    </r>
    <r>
      <rPr>
        <b/>
        <sz val="11"/>
        <rFont val="Arial Narrow"/>
        <family val="2"/>
      </rPr>
      <t xml:space="preserve"> “ρ</t>
    </r>
    <r>
      <rPr>
        <b/>
        <vertAlign val="subscript"/>
        <sz val="11"/>
        <rFont val="Arial Narrow"/>
        <family val="2"/>
      </rPr>
      <t>i</t>
    </r>
    <r>
      <rPr>
        <b/>
        <sz val="11"/>
        <rFont val="Arial Narrow"/>
        <family val="2"/>
      </rPr>
      <t>“</t>
    </r>
  </si>
  <si>
    <r>
      <t xml:space="preserve">  - Densidad de los granos minerales (densidad real): </t>
    </r>
    <r>
      <rPr>
        <b/>
        <sz val="11"/>
        <rFont val="Arial Narrow"/>
        <family val="2"/>
      </rPr>
      <t xml:space="preserve">  "ρ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>" = Σ (c</t>
    </r>
    <r>
      <rPr>
        <b/>
        <vertAlign val="subscript"/>
        <sz val="11"/>
        <rFont val="Arial Narrow"/>
        <family val="2"/>
      </rPr>
      <t>i</t>
    </r>
    <r>
      <rPr>
        <b/>
        <sz val="11"/>
        <rFont val="Arial Narrow"/>
        <family val="2"/>
      </rPr>
      <t xml:space="preserve"> x ρ</t>
    </r>
    <r>
      <rPr>
        <b/>
        <vertAlign val="subscript"/>
        <sz val="11"/>
        <rFont val="Arial Narrow"/>
        <family val="2"/>
      </rPr>
      <t>i</t>
    </r>
    <r>
      <rPr>
        <b/>
        <sz val="11"/>
        <rFont val="Arial Narrow"/>
        <family val="2"/>
      </rPr>
      <t xml:space="preserve">) / 100 </t>
    </r>
  </si>
  <si>
    <r>
      <t xml:space="preserve">  - Masa seca: </t>
    </r>
    <r>
      <rPr>
        <b/>
        <sz val="11"/>
        <rFont val="Arial Narrow"/>
        <family val="2"/>
      </rPr>
      <t>"M</t>
    </r>
    <r>
      <rPr>
        <b/>
        <vertAlign val="subscript"/>
        <sz val="11"/>
        <rFont val="Arial Narrow"/>
        <family val="2"/>
      </rPr>
      <t>o</t>
    </r>
    <r>
      <rPr>
        <b/>
        <sz val="11"/>
        <rFont val="Arial Narrow"/>
        <family val="2"/>
      </rPr>
      <t>"</t>
    </r>
    <r>
      <rPr>
        <sz val="11"/>
        <rFont val="Arial Narrow"/>
        <family val="2"/>
      </rPr>
      <t xml:space="preserve"> (secado de las muestras: T = 60ºC, t &gt;24 horas, hasta masa cte.) </t>
    </r>
  </si>
  <si>
    <r>
      <t xml:space="preserve">  - Masa saturada: </t>
    </r>
    <r>
      <rPr>
        <b/>
        <sz val="11"/>
        <rFont val="Arial Narrow"/>
        <family val="2"/>
      </rPr>
      <t>"M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>"</t>
    </r>
    <r>
      <rPr>
        <sz val="11"/>
        <rFont val="Arial Narrow"/>
        <family val="2"/>
      </rPr>
      <t xml:space="preserve"> (saturación: vacío seco 1día + vacío en agua 1día + en agua 1día) </t>
    </r>
  </si>
  <si>
    <r>
      <t xml:space="preserve">  - Masa hidrostática:</t>
    </r>
    <r>
      <rPr>
        <b/>
        <sz val="11"/>
        <rFont val="Arial Narrow"/>
        <family val="2"/>
      </rPr>
      <t xml:space="preserve"> "M</t>
    </r>
    <r>
      <rPr>
        <b/>
        <vertAlign val="subscript"/>
        <sz val="11"/>
        <rFont val="Arial Narrow"/>
        <family val="2"/>
      </rPr>
      <t>h</t>
    </r>
    <r>
      <rPr>
        <b/>
        <sz val="11"/>
        <rFont val="Arial Narrow"/>
        <family val="2"/>
      </rPr>
      <t>"</t>
    </r>
    <r>
      <rPr>
        <sz val="11"/>
        <rFont val="Arial Narrow"/>
        <family val="2"/>
      </rPr>
      <t xml:space="preserve"> (sumergidas las muestras en agua) </t>
    </r>
  </si>
  <si>
    <r>
      <t xml:space="preserve">  - Densidad de los granos minerales (densidad real):</t>
    </r>
    <r>
      <rPr>
        <b/>
        <sz val="11"/>
        <rFont val="Arial Narrow"/>
        <family val="2"/>
      </rPr>
      <t xml:space="preserve"> "ρ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>"</t>
    </r>
  </si>
  <si>
    <r>
      <t xml:space="preserve">  - Densidad de la roca seca (densidad aparente): </t>
    </r>
    <r>
      <rPr>
        <b/>
        <sz val="11"/>
        <rFont val="Arial Narrow"/>
        <family val="2"/>
      </rPr>
      <t xml:space="preserve"> "ρ</t>
    </r>
    <r>
      <rPr>
        <b/>
        <vertAlign val="subscript"/>
        <sz val="11"/>
        <rFont val="Arial Narrow"/>
        <family val="2"/>
      </rPr>
      <t>d</t>
    </r>
    <r>
      <rPr>
        <b/>
        <sz val="11"/>
        <rFont val="Arial Narrow"/>
        <family val="2"/>
      </rPr>
      <t xml:space="preserve">" </t>
    </r>
  </si>
  <si>
    <r>
      <t xml:space="preserve">  - Porosidad total: </t>
    </r>
    <r>
      <rPr>
        <b/>
        <sz val="11"/>
        <rFont val="Arial Narrow"/>
        <family val="2"/>
      </rPr>
      <t xml:space="preserve">  "n" = ((ρ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 xml:space="preserve"> - ρ</t>
    </r>
    <r>
      <rPr>
        <b/>
        <vertAlign val="subscript"/>
        <sz val="11"/>
        <rFont val="Arial Narrow"/>
        <family val="2"/>
      </rPr>
      <t>d</t>
    </r>
    <r>
      <rPr>
        <b/>
        <sz val="11"/>
        <rFont val="Arial Narrow"/>
        <family val="2"/>
      </rPr>
      <t>) / ρ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 xml:space="preserve">) x 100 </t>
    </r>
  </si>
  <si>
    <t>Superficie horizontal en contacto con agua (Normas: UNE-EN 1925:1999; CNR-ICR NORMAL 11/85)</t>
  </si>
  <si>
    <r>
      <t xml:space="preserve">  - Lados de la base:</t>
    </r>
    <r>
      <rPr>
        <b/>
        <sz val="11"/>
        <rFont val="Arial Narrow"/>
        <family val="2"/>
      </rPr>
      <t xml:space="preserve"> L</t>
    </r>
    <r>
      <rPr>
        <b/>
        <vertAlign val="subscript"/>
        <sz val="11"/>
        <rFont val="Arial Narrow"/>
        <family val="2"/>
      </rPr>
      <t>1</t>
    </r>
    <r>
      <rPr>
        <b/>
        <sz val="11"/>
        <rFont val="Arial Narrow"/>
        <family val="2"/>
      </rPr>
      <t xml:space="preserve"> y L</t>
    </r>
    <r>
      <rPr>
        <b/>
        <vertAlign val="subscript"/>
        <sz val="11"/>
        <rFont val="Arial Narrow"/>
        <family val="2"/>
      </rPr>
      <t>2</t>
    </r>
    <r>
      <rPr>
        <sz val="11"/>
        <rFont val="Arial Narrow"/>
        <family val="2"/>
      </rPr>
      <t xml:space="preserve"> (tomar la media de cuatro valores por lado) </t>
    </r>
  </si>
  <si>
    <r>
      <t xml:space="preserve">  - Masa seca: </t>
    </r>
    <r>
      <rPr>
        <b/>
        <sz val="11"/>
        <rFont val="Arial Narrow"/>
        <family val="2"/>
      </rPr>
      <t xml:space="preserve"> M</t>
    </r>
    <r>
      <rPr>
        <b/>
        <vertAlign val="subscript"/>
        <sz val="11"/>
        <rFont val="Arial Narrow"/>
        <family val="2"/>
      </rPr>
      <t>0</t>
    </r>
    <r>
      <rPr>
        <vertAlign val="subscript"/>
        <sz val="11"/>
        <rFont val="Arial Narrow"/>
        <family val="2"/>
      </rPr>
      <t xml:space="preserve"> </t>
    </r>
    <r>
      <rPr>
        <sz val="11"/>
        <rFont val="Arial Narrow"/>
        <family val="2"/>
      </rPr>
      <t xml:space="preserve">  (dato inicial para t = 0)</t>
    </r>
  </si>
  <si>
    <r>
      <t xml:space="preserve">  - Masa en función del tiempo: </t>
    </r>
    <r>
      <rPr>
        <b/>
        <sz val="11"/>
        <rFont val="Arial Narrow"/>
        <family val="2"/>
      </rPr>
      <t>M</t>
    </r>
    <r>
      <rPr>
        <b/>
        <vertAlign val="subscript"/>
        <sz val="11"/>
        <rFont val="Arial Narrow"/>
        <family val="2"/>
      </rPr>
      <t>t</t>
    </r>
    <r>
      <rPr>
        <sz val="11"/>
        <rFont val="Arial Narrow"/>
        <family val="2"/>
      </rPr>
      <t xml:space="preserve">  (tomar Δ√ t = cte; para t = 0, M</t>
    </r>
    <r>
      <rPr>
        <vertAlign val="subscript"/>
        <sz val="11"/>
        <rFont val="Arial Narrow"/>
        <family val="2"/>
      </rPr>
      <t xml:space="preserve">t </t>
    </r>
    <r>
      <rPr>
        <sz val="11"/>
        <rFont val="Arial Narrow"/>
        <family val="2"/>
      </rPr>
      <t>= M</t>
    </r>
    <r>
      <rPr>
        <vertAlign val="subscript"/>
        <sz val="11"/>
        <rFont val="Arial Narrow"/>
        <family val="2"/>
      </rPr>
      <t>0</t>
    </r>
    <r>
      <rPr>
        <sz val="11"/>
        <rFont val="Arial Narrow"/>
        <family val="2"/>
      </rPr>
      <t>)</t>
    </r>
  </si>
  <si>
    <r>
      <t xml:space="preserve">  - Superficie de la base: </t>
    </r>
    <r>
      <rPr>
        <b/>
        <sz val="11"/>
        <rFont val="Arial Narrow"/>
        <family val="2"/>
      </rPr>
      <t xml:space="preserve"> S  =  L</t>
    </r>
    <r>
      <rPr>
        <b/>
        <vertAlign val="subscript"/>
        <sz val="11"/>
        <rFont val="Arial Narrow"/>
        <family val="2"/>
      </rPr>
      <t>1</t>
    </r>
    <r>
      <rPr>
        <b/>
        <sz val="11"/>
        <rFont val="Arial Narrow"/>
        <family val="2"/>
      </rPr>
      <t xml:space="preserve"> x L</t>
    </r>
    <r>
      <rPr>
        <b/>
        <vertAlign val="subscript"/>
        <sz val="11"/>
        <rFont val="Arial Narrow"/>
        <family val="2"/>
      </rPr>
      <t xml:space="preserve">2   </t>
    </r>
    <r>
      <rPr>
        <sz val="11"/>
        <rFont val="Arial Narrow"/>
        <family val="2"/>
      </rPr>
      <t xml:space="preserve">   </t>
    </r>
  </si>
  <si>
    <r>
      <t xml:space="preserve">  - Ganancia de masa por unidad de superficie en función del tiempo: </t>
    </r>
    <r>
      <rPr>
        <b/>
        <sz val="11"/>
        <rFont val="Arial Narrow"/>
        <family val="2"/>
      </rPr>
      <t>(ΔM/S)</t>
    </r>
    <r>
      <rPr>
        <b/>
        <vertAlign val="subscript"/>
        <sz val="11"/>
        <rFont val="Arial Narrow"/>
        <family val="2"/>
      </rPr>
      <t>t</t>
    </r>
    <r>
      <rPr>
        <b/>
        <sz val="11"/>
        <rFont val="Arial Narrow"/>
        <family val="2"/>
      </rPr>
      <t xml:space="preserve"> = (M</t>
    </r>
    <r>
      <rPr>
        <b/>
        <vertAlign val="subscript"/>
        <sz val="11"/>
        <rFont val="Arial Narrow"/>
        <family val="2"/>
      </rPr>
      <t>t</t>
    </r>
    <r>
      <rPr>
        <b/>
        <sz val="11"/>
        <rFont val="Arial Narrow"/>
        <family val="2"/>
      </rPr>
      <t xml:space="preserve"> - M</t>
    </r>
    <r>
      <rPr>
        <b/>
        <vertAlign val="subscript"/>
        <sz val="11"/>
        <rFont val="Arial Narrow"/>
        <family val="2"/>
      </rPr>
      <t>0</t>
    </r>
    <r>
      <rPr>
        <b/>
        <sz val="11"/>
        <rFont val="Arial Narrow"/>
        <family val="2"/>
      </rPr>
      <t>) / S</t>
    </r>
  </si>
  <si>
    <r>
      <t xml:space="preserve">  - Coeficiente de absorción capilar:  </t>
    </r>
    <r>
      <rPr>
        <b/>
        <sz val="11"/>
        <rFont val="Arial Narrow"/>
        <family val="2"/>
      </rPr>
      <t xml:space="preserve"> C = (ΔM/S) / √ t   </t>
    </r>
    <r>
      <rPr>
        <sz val="11"/>
        <rFont val="Arial Narrow"/>
        <family val="2"/>
      </rPr>
      <t xml:space="preserve"> </t>
    </r>
  </si>
  <si>
    <r>
      <t xml:space="preserve">  - Coeficiente de penetración capilar:  </t>
    </r>
    <r>
      <rPr>
        <b/>
        <sz val="11"/>
        <rFont val="Arial Narrow"/>
        <family val="2"/>
      </rPr>
      <t xml:space="preserve">A =  H / √ t </t>
    </r>
  </si>
  <si>
    <r>
      <t>(kg / m</t>
    </r>
    <r>
      <rPr>
        <b/>
        <vertAlign val="superscript"/>
        <sz val="10"/>
        <rFont val="Arial Narrow"/>
        <family val="2"/>
      </rPr>
      <t>3</t>
    </r>
    <r>
      <rPr>
        <b/>
        <sz val="10"/>
        <rFont val="Arial Narrow"/>
        <family val="2"/>
      </rPr>
      <t>)</t>
    </r>
  </si>
  <si>
    <r>
      <t>(kg /m</t>
    </r>
    <r>
      <rPr>
        <b/>
        <vertAlign val="superscript"/>
        <sz val="10"/>
        <rFont val="Arial Narrow"/>
        <family val="2"/>
      </rPr>
      <t>3</t>
    </r>
    <r>
      <rPr>
        <b/>
        <sz val="10"/>
        <rFont val="Arial Narrow"/>
        <family val="2"/>
      </rPr>
      <t>)</t>
    </r>
  </si>
  <si>
    <r>
      <t>(kg / m</t>
    </r>
    <r>
      <rPr>
        <vertAlign val="superscript"/>
        <sz val="9"/>
        <rFont val="Arial Narrow"/>
        <family val="2"/>
      </rPr>
      <t>3</t>
    </r>
    <r>
      <rPr>
        <sz val="9"/>
        <rFont val="Arial Narrow"/>
        <family val="2"/>
      </rPr>
      <t>)</t>
    </r>
  </si>
  <si>
    <r>
      <t xml:space="preserve">  -  Porosidad abierta: n</t>
    </r>
    <r>
      <rPr>
        <b/>
        <vertAlign val="subscript"/>
        <sz val="11"/>
        <rFont val="Arial Narrow"/>
        <family val="2"/>
      </rPr>
      <t>0</t>
    </r>
  </si>
  <si>
    <r>
      <t xml:space="preserve">  -  Porosidad cerrada: n</t>
    </r>
    <r>
      <rPr>
        <b/>
        <vertAlign val="subscript"/>
        <sz val="11"/>
        <rFont val="Arial Narrow"/>
        <family val="2"/>
      </rPr>
      <t>c</t>
    </r>
  </si>
  <si>
    <t xml:space="preserve">          Media</t>
  </si>
  <si>
    <r>
      <t xml:space="preserve">  </t>
    </r>
    <r>
      <rPr>
        <b/>
        <sz val="11"/>
        <rFont val="Arial Narrow"/>
        <family val="2"/>
      </rPr>
      <t xml:space="preserve"> - “A”                             (cm / h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</t>
    </r>
  </si>
  <si>
    <t xml:space="preserve">Coeficiente de penetración capilar  “A”                                                                          </t>
  </si>
  <si>
    <r>
      <t>(1)</t>
    </r>
    <r>
      <rPr>
        <sz val="11"/>
        <rFont val="Arial Narrow"/>
        <family val="2"/>
      </rPr>
      <t xml:space="preserve"> A partir de “C” puede calcularse el valor teórico de penetración capilar “A</t>
    </r>
    <r>
      <rPr>
        <vertAlign val="subscript"/>
        <sz val="11"/>
        <rFont val="Arial Narrow"/>
        <family val="2"/>
      </rPr>
      <t>T</t>
    </r>
    <r>
      <rPr>
        <sz val="11"/>
        <rFont val="Arial Narrow"/>
        <family val="2"/>
      </rPr>
      <t>” para un sistema de poros</t>
    </r>
  </si>
  <si>
    <t>(mm)</t>
  </si>
  <si>
    <r>
      <t>(mm</t>
    </r>
    <r>
      <rPr>
        <vertAlign val="superscript"/>
        <sz val="9"/>
        <rFont val="Arial Narrow"/>
        <family val="2"/>
      </rPr>
      <t>3</t>
    </r>
    <r>
      <rPr>
        <sz val="9"/>
        <rFont val="Arial Narrow"/>
        <family val="2"/>
      </rPr>
      <t>)</t>
    </r>
  </si>
  <si>
    <t>cuarzo / ópalo</t>
  </si>
  <si>
    <t>ortosa / anortocl.</t>
  </si>
  <si>
    <t>albita / anortita</t>
  </si>
  <si>
    <t>horblenda / augita</t>
  </si>
  <si>
    <t>biotita / clorita</t>
  </si>
  <si>
    <t>moscovita / illita</t>
  </si>
  <si>
    <t xml:space="preserve">montmo. / caolin. </t>
  </si>
  <si>
    <t>goethita / limonita</t>
  </si>
  <si>
    <t>calcita / aragon.</t>
  </si>
  <si>
    <t>dolomita / anker.</t>
  </si>
  <si>
    <t>yeso / anhidrita</t>
  </si>
  <si>
    <r>
      <t>ABSORCIÓN DE AGUA POR CAPILARIDAD: SUCCIÓN CAPILAR</t>
    </r>
    <r>
      <rPr>
        <sz val="14"/>
        <rFont val="Arial Narrow"/>
        <family val="2"/>
      </rPr>
      <t xml:space="preserve"> </t>
    </r>
  </si>
  <si>
    <t>Total:</t>
  </si>
  <si>
    <t>Muestra …..</t>
  </si>
  <si>
    <t>Método de la pesada hidrostática / Saturación al vacío (Norma: UNE-EN 1936:2007; RILEM  1980)</t>
  </si>
  <si>
    <r>
      <t xml:space="preserve">  - Volumen de un paralelepípedo: </t>
    </r>
    <r>
      <rPr>
        <b/>
        <sz val="11"/>
        <rFont val="Arial Narrow"/>
        <family val="2"/>
      </rPr>
      <t xml:space="preserve"> “V</t>
    </r>
    <r>
      <rPr>
        <b/>
        <vertAlign val="subscript"/>
        <sz val="11"/>
        <rFont val="Arial Narrow"/>
        <family val="2"/>
      </rPr>
      <t>t</t>
    </r>
    <r>
      <rPr>
        <b/>
        <sz val="11"/>
        <rFont val="Arial Narrow"/>
        <family val="2"/>
      </rPr>
      <t>”  =  L</t>
    </r>
    <r>
      <rPr>
        <b/>
        <vertAlign val="subscript"/>
        <sz val="11"/>
        <rFont val="Arial Narrow"/>
        <family val="2"/>
      </rPr>
      <t>1</t>
    </r>
    <r>
      <rPr>
        <b/>
        <sz val="11"/>
        <rFont val="Arial Narrow"/>
        <family val="2"/>
      </rPr>
      <t xml:space="preserve"> x L</t>
    </r>
    <r>
      <rPr>
        <b/>
        <vertAlign val="subscript"/>
        <sz val="11"/>
        <rFont val="Arial Narrow"/>
        <family val="2"/>
      </rPr>
      <t>2</t>
    </r>
    <r>
      <rPr>
        <b/>
        <sz val="11"/>
        <rFont val="Arial Narrow"/>
        <family val="2"/>
      </rPr>
      <t xml:space="preserve"> x L</t>
    </r>
    <r>
      <rPr>
        <b/>
        <vertAlign val="subscript"/>
        <sz val="11"/>
        <rFont val="Arial Narrow"/>
        <family val="2"/>
      </rPr>
      <t>3</t>
    </r>
    <r>
      <rPr>
        <b/>
        <sz val="11"/>
        <rFont val="Arial Narrow"/>
        <family val="2"/>
      </rPr>
      <t xml:space="preserve">   </t>
    </r>
    <r>
      <rPr>
        <sz val="11"/>
        <rFont val="Arial Narrow"/>
        <family val="2"/>
      </rPr>
      <t xml:space="preserve">     </t>
    </r>
  </si>
  <si>
    <r>
      <t xml:space="preserve">  - Densidad de la roca seca (densidad aparente):  </t>
    </r>
    <r>
      <rPr>
        <b/>
        <sz val="11"/>
        <rFont val="Arial Narrow"/>
        <family val="2"/>
      </rPr>
      <t xml:space="preserve"> "ρ</t>
    </r>
    <r>
      <rPr>
        <b/>
        <vertAlign val="subscript"/>
        <sz val="11"/>
        <rFont val="Arial Narrow"/>
        <family val="2"/>
      </rPr>
      <t>d</t>
    </r>
    <r>
      <rPr>
        <b/>
        <sz val="11"/>
        <rFont val="Arial Narrow"/>
        <family val="2"/>
      </rPr>
      <t>" = M</t>
    </r>
    <r>
      <rPr>
        <b/>
        <vertAlign val="subscript"/>
        <sz val="11"/>
        <rFont val="Arial Narrow"/>
        <family val="2"/>
      </rPr>
      <t xml:space="preserve">o </t>
    </r>
    <r>
      <rPr>
        <b/>
        <sz val="11"/>
        <rFont val="Arial Narrow"/>
        <family val="2"/>
      </rPr>
      <t>/ V</t>
    </r>
    <r>
      <rPr>
        <b/>
        <vertAlign val="subscript"/>
        <sz val="11"/>
        <rFont val="Arial Narrow"/>
        <family val="2"/>
      </rPr>
      <t>t</t>
    </r>
  </si>
  <si>
    <r>
      <t>Masa seca: M</t>
    </r>
    <r>
      <rPr>
        <vertAlign val="subscript"/>
        <sz val="11"/>
        <rFont val="Arial Narrow"/>
        <family val="2"/>
      </rPr>
      <t>o</t>
    </r>
  </si>
  <si>
    <r>
      <t>Volumen: V</t>
    </r>
    <r>
      <rPr>
        <vertAlign val="subscript"/>
        <sz val="11"/>
        <rFont val="Arial Narrow"/>
        <family val="2"/>
      </rPr>
      <t>t</t>
    </r>
  </si>
  <si>
    <r>
      <t xml:space="preserve">  - Densidad de la roca seca (densidad aparente): </t>
    </r>
    <r>
      <rPr>
        <b/>
        <sz val="11"/>
        <rFont val="Arial Narrow"/>
        <family val="2"/>
      </rPr>
      <t xml:space="preserve"> "ρ</t>
    </r>
    <r>
      <rPr>
        <b/>
        <vertAlign val="subscript"/>
        <sz val="11"/>
        <rFont val="Arial Narrow"/>
        <family val="2"/>
      </rPr>
      <t>d</t>
    </r>
    <r>
      <rPr>
        <b/>
        <sz val="11"/>
        <rFont val="Arial Narrow"/>
        <family val="2"/>
      </rPr>
      <t>" = M</t>
    </r>
    <r>
      <rPr>
        <b/>
        <vertAlign val="subscript"/>
        <sz val="11"/>
        <rFont val="Arial Narrow"/>
        <family val="2"/>
      </rPr>
      <t>o</t>
    </r>
    <r>
      <rPr>
        <b/>
        <sz val="11"/>
        <rFont val="Arial Narrow"/>
        <family val="2"/>
      </rPr>
      <t xml:space="preserve"> / V</t>
    </r>
    <r>
      <rPr>
        <b/>
        <vertAlign val="subscript"/>
        <sz val="11"/>
        <rFont val="Arial Narrow"/>
        <family val="2"/>
      </rPr>
      <t>t</t>
    </r>
  </si>
  <si>
    <r>
      <t>"ρ</t>
    </r>
    <r>
      <rPr>
        <b/>
        <vertAlign val="subscript"/>
        <sz val="11"/>
        <rFont val="Arial Narrow"/>
        <family val="2"/>
      </rPr>
      <t>d</t>
    </r>
    <r>
      <rPr>
        <b/>
        <sz val="11"/>
        <rFont val="Arial Narrow"/>
        <family val="2"/>
      </rPr>
      <t>" = (M</t>
    </r>
    <r>
      <rPr>
        <b/>
        <vertAlign val="subscript"/>
        <sz val="11"/>
        <rFont val="Arial Narrow"/>
        <family val="2"/>
      </rPr>
      <t xml:space="preserve">o </t>
    </r>
    <r>
      <rPr>
        <b/>
        <sz val="11"/>
        <rFont val="Arial Narrow"/>
        <family val="2"/>
      </rPr>
      <t>/ (M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 xml:space="preserve"> - M</t>
    </r>
    <r>
      <rPr>
        <b/>
        <vertAlign val="subscript"/>
        <sz val="11"/>
        <rFont val="Arial Narrow"/>
        <family val="2"/>
      </rPr>
      <t>h</t>
    </r>
    <r>
      <rPr>
        <b/>
        <sz val="11"/>
        <rFont val="Arial Narrow"/>
        <family val="2"/>
      </rPr>
      <t xml:space="preserve">)) x 1000 </t>
    </r>
  </si>
  <si>
    <r>
      <t xml:space="preserve">  - Porosidad abierta (accesible al agua):  </t>
    </r>
    <r>
      <rPr>
        <b/>
        <sz val="11"/>
        <rFont val="Arial Narrow"/>
        <family val="2"/>
      </rPr>
      <t>"n</t>
    </r>
    <r>
      <rPr>
        <b/>
        <vertAlign val="subscript"/>
        <sz val="11"/>
        <rFont val="Arial Narrow"/>
        <family val="2"/>
      </rPr>
      <t>o</t>
    </r>
    <r>
      <rPr>
        <b/>
        <sz val="11"/>
        <rFont val="Arial Narrow"/>
        <family val="2"/>
      </rPr>
      <t>" = (V</t>
    </r>
    <r>
      <rPr>
        <b/>
        <vertAlign val="subscript"/>
        <sz val="11"/>
        <rFont val="Arial Narrow"/>
        <family val="2"/>
      </rPr>
      <t xml:space="preserve">a </t>
    </r>
    <r>
      <rPr>
        <b/>
        <sz val="11"/>
        <rFont val="Arial Narrow"/>
        <family val="2"/>
      </rPr>
      <t>/ V</t>
    </r>
    <r>
      <rPr>
        <b/>
        <vertAlign val="subscript"/>
        <sz val="11"/>
        <rFont val="Arial Narrow"/>
        <family val="2"/>
      </rPr>
      <t>t</t>
    </r>
    <r>
      <rPr>
        <b/>
        <sz val="11"/>
        <rFont val="Arial Narrow"/>
        <family val="2"/>
      </rPr>
      <t>) x 100</t>
    </r>
  </si>
  <si>
    <r>
      <t>"n</t>
    </r>
    <r>
      <rPr>
        <b/>
        <vertAlign val="subscript"/>
        <sz val="11"/>
        <rFont val="Arial Narrow"/>
        <family val="2"/>
      </rPr>
      <t>o</t>
    </r>
    <r>
      <rPr>
        <b/>
        <sz val="11"/>
        <rFont val="Arial Narrow"/>
        <family val="2"/>
      </rPr>
      <t>" = ((M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 xml:space="preserve"> - M</t>
    </r>
    <r>
      <rPr>
        <b/>
        <vertAlign val="subscript"/>
        <sz val="11"/>
        <rFont val="Arial Narrow"/>
        <family val="2"/>
      </rPr>
      <t>o</t>
    </r>
    <r>
      <rPr>
        <b/>
        <sz val="11"/>
        <rFont val="Arial Narrow"/>
        <family val="2"/>
      </rPr>
      <t>) / (M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 xml:space="preserve"> - M</t>
    </r>
    <r>
      <rPr>
        <b/>
        <vertAlign val="subscript"/>
        <sz val="11"/>
        <rFont val="Arial Narrow"/>
        <family val="2"/>
      </rPr>
      <t>h</t>
    </r>
    <r>
      <rPr>
        <b/>
        <sz val="11"/>
        <rFont val="Arial Narrow"/>
        <family val="2"/>
      </rPr>
      <t>)) x 100</t>
    </r>
  </si>
  <si>
    <r>
      <t xml:space="preserve">  - Contenido en agua en saturación: </t>
    </r>
    <r>
      <rPr>
        <b/>
        <sz val="11"/>
        <rFont val="Arial Narrow"/>
        <family val="2"/>
      </rPr>
      <t xml:space="preserve"> "w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>" = ((M</t>
    </r>
    <r>
      <rPr>
        <b/>
        <vertAlign val="subscript"/>
        <sz val="11"/>
        <rFont val="Arial Narrow"/>
        <family val="2"/>
      </rPr>
      <t>agua</t>
    </r>
    <r>
      <rPr>
        <b/>
        <sz val="11"/>
        <rFont val="Arial Narrow"/>
        <family val="2"/>
      </rPr>
      <t>) / M</t>
    </r>
    <r>
      <rPr>
        <b/>
        <vertAlign val="subscript"/>
        <sz val="11"/>
        <rFont val="Arial Narrow"/>
        <family val="2"/>
      </rPr>
      <t>o</t>
    </r>
    <r>
      <rPr>
        <b/>
        <sz val="11"/>
        <rFont val="Arial Narrow"/>
        <family val="2"/>
      </rPr>
      <t>) x 100</t>
    </r>
  </si>
  <si>
    <r>
      <t>"w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>" = ((M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 xml:space="preserve"> - M</t>
    </r>
    <r>
      <rPr>
        <b/>
        <vertAlign val="subscript"/>
        <sz val="11"/>
        <rFont val="Arial Narrow"/>
        <family val="2"/>
      </rPr>
      <t>o</t>
    </r>
    <r>
      <rPr>
        <b/>
        <sz val="11"/>
        <rFont val="Arial Narrow"/>
        <family val="2"/>
      </rPr>
      <t>) / M</t>
    </r>
    <r>
      <rPr>
        <b/>
        <vertAlign val="subscript"/>
        <sz val="11"/>
        <rFont val="Arial Narrow"/>
        <family val="2"/>
      </rPr>
      <t>o</t>
    </r>
    <r>
      <rPr>
        <b/>
        <sz val="11"/>
        <rFont val="Arial Narrow"/>
        <family val="2"/>
      </rPr>
      <t>) x 100</t>
    </r>
  </si>
  <si>
    <r>
      <t xml:space="preserve">   - Porosidad abierta: n</t>
    </r>
    <r>
      <rPr>
        <b/>
        <vertAlign val="subscript"/>
        <sz val="11"/>
        <rFont val="Arial Narrow"/>
        <family val="2"/>
      </rPr>
      <t>o</t>
    </r>
  </si>
  <si>
    <r>
      <t xml:space="preserve">       Nota.  Debe cumplirse la relación:   </t>
    </r>
    <r>
      <rPr>
        <b/>
        <sz val="11"/>
        <rFont val="Arial Narrow"/>
        <family val="2"/>
      </rPr>
      <t>w</t>
    </r>
    <r>
      <rPr>
        <b/>
        <vertAlign val="subscript"/>
        <sz val="11"/>
        <rFont val="Arial Narrow"/>
        <family val="2"/>
      </rPr>
      <t>s</t>
    </r>
    <r>
      <rPr>
        <b/>
        <sz val="11"/>
        <rFont val="Arial Narrow"/>
        <family val="2"/>
      </rPr>
      <t xml:space="preserve">  x  ρ</t>
    </r>
    <r>
      <rPr>
        <b/>
        <vertAlign val="subscript"/>
        <sz val="11"/>
        <rFont val="Arial Narrow"/>
        <family val="2"/>
      </rPr>
      <t>d</t>
    </r>
    <r>
      <rPr>
        <b/>
        <sz val="11"/>
        <rFont val="Arial Narrow"/>
        <family val="2"/>
      </rPr>
      <t xml:space="preserve">  =  n</t>
    </r>
    <r>
      <rPr>
        <b/>
        <vertAlign val="subscript"/>
        <sz val="11"/>
        <rFont val="Arial Narrow"/>
        <family val="2"/>
      </rPr>
      <t>o</t>
    </r>
    <r>
      <rPr>
        <b/>
        <sz val="11"/>
        <rFont val="Arial Narrow"/>
        <family val="2"/>
      </rPr>
      <t xml:space="preserve">  x  ρ</t>
    </r>
    <r>
      <rPr>
        <b/>
        <vertAlign val="subscript"/>
        <sz val="11"/>
        <rFont val="Arial Narrow"/>
        <family val="2"/>
      </rPr>
      <t>a</t>
    </r>
    <r>
      <rPr>
        <sz val="11"/>
        <rFont val="Arial Narrow"/>
        <family val="2"/>
      </rPr>
      <t xml:space="preserve">    (densidad del agua: ρ</t>
    </r>
    <r>
      <rPr>
        <vertAlign val="subscript"/>
        <sz val="11"/>
        <rFont val="Arial Narrow"/>
        <family val="2"/>
      </rPr>
      <t>a</t>
    </r>
    <r>
      <rPr>
        <sz val="11"/>
        <rFont val="Arial Narrow"/>
        <family val="2"/>
      </rPr>
      <t xml:space="preserve"> = 1 g / cm</t>
    </r>
    <r>
      <rPr>
        <vertAlign val="superscript"/>
        <sz val="11"/>
        <rFont val="Arial Narrow"/>
        <family val="2"/>
      </rPr>
      <t>3</t>
    </r>
    <r>
      <rPr>
        <sz val="11"/>
        <rFont val="Arial Narrow"/>
        <family val="2"/>
      </rPr>
      <t>)</t>
    </r>
  </si>
  <si>
    <r>
      <t xml:space="preserve">  - Longitudes:</t>
    </r>
    <r>
      <rPr>
        <b/>
        <sz val="11"/>
        <rFont val="Arial Narrow"/>
        <family val="2"/>
      </rPr>
      <t xml:space="preserve"> “L</t>
    </r>
    <r>
      <rPr>
        <vertAlign val="subscript"/>
        <sz val="11"/>
        <rFont val="Arial Narrow"/>
        <family val="2"/>
      </rPr>
      <t>1</t>
    </r>
    <r>
      <rPr>
        <b/>
        <sz val="11"/>
        <rFont val="Arial Narrow"/>
        <family val="2"/>
      </rPr>
      <t>“,  “L</t>
    </r>
    <r>
      <rPr>
        <b/>
        <vertAlign val="subscript"/>
        <sz val="11"/>
        <rFont val="Arial Narrow"/>
        <family val="2"/>
      </rPr>
      <t>2</t>
    </r>
    <r>
      <rPr>
        <b/>
        <sz val="11"/>
        <rFont val="Arial Narrow"/>
        <family val="2"/>
      </rPr>
      <t xml:space="preserve">“ </t>
    </r>
    <r>
      <rPr>
        <sz val="11"/>
        <rFont val="Arial Narrow"/>
        <family val="2"/>
      </rPr>
      <t xml:space="preserve">y </t>
    </r>
    <r>
      <rPr>
        <b/>
        <sz val="11"/>
        <rFont val="Arial Narrow"/>
        <family val="2"/>
      </rPr>
      <t>“L</t>
    </r>
    <r>
      <rPr>
        <b/>
        <vertAlign val="subscript"/>
        <sz val="11"/>
        <rFont val="Arial Narrow"/>
        <family val="2"/>
      </rPr>
      <t>3</t>
    </r>
    <r>
      <rPr>
        <b/>
        <sz val="11"/>
        <rFont val="Arial Narrow"/>
        <family val="2"/>
      </rPr>
      <t xml:space="preserve">” </t>
    </r>
    <r>
      <rPr>
        <sz val="11"/>
        <rFont val="Arial Narrow"/>
        <family val="2"/>
      </rPr>
      <t>(valor medio de las 4 aristas en las 3 direcciones)</t>
    </r>
  </si>
  <si>
    <t xml:space="preserve">  - Calcular  el valor medio (media aritmética) y la desviación típica de cada parámetro</t>
  </si>
  <si>
    <t>Resultados:</t>
  </si>
  <si>
    <t xml:space="preserve">  Superficie de las muestras: S</t>
  </si>
  <si>
    <t xml:space="preserve">     Orientación:</t>
  </si>
  <si>
    <r>
      <t xml:space="preserve">  </t>
    </r>
    <r>
      <rPr>
        <b/>
        <sz val="11"/>
        <rFont val="Arial Narrow"/>
        <family val="2"/>
      </rPr>
      <t xml:space="preserve"> - “A”                            (mm / s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</t>
    </r>
  </si>
  <si>
    <r>
      <t xml:space="preserve">   - “A”                        (cm / min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</t>
    </r>
  </si>
  <si>
    <t>Muestra A</t>
  </si>
  <si>
    <t>Muestra B</t>
  </si>
  <si>
    <t>Muestra C</t>
  </si>
  <si>
    <t>Muestra D</t>
  </si>
  <si>
    <t>Muestra F</t>
  </si>
  <si>
    <t>Muestra H</t>
  </si>
  <si>
    <t>Cuarzo</t>
  </si>
  <si>
    <t>Calcita</t>
  </si>
  <si>
    <t>Dolomita</t>
  </si>
  <si>
    <t>ws  x  ρd</t>
  </si>
  <si>
    <t xml:space="preserve"> no  x  ρa </t>
  </si>
  <si>
    <t>Relación</t>
  </si>
  <si>
    <t xml:space="preserve"> ρa =</t>
  </si>
  <si>
    <t>caliza dolomítica</t>
  </si>
  <si>
    <t>Caliza dolomítica</t>
  </si>
  <si>
    <t>Vinaixa (12378)</t>
  </si>
  <si>
    <t>Marzo 2014</t>
  </si>
  <si>
    <t>Isótropa</t>
  </si>
  <si>
    <r>
      <t xml:space="preserve">  </t>
    </r>
    <r>
      <rPr>
        <b/>
        <sz val="11"/>
        <rFont val="Arial Narrow"/>
        <family val="2"/>
      </rPr>
      <t xml:space="preserve"> - “A</t>
    </r>
    <r>
      <rPr>
        <b/>
        <vertAlign val="subscript"/>
        <sz val="11"/>
        <rFont val="Arial Narrow"/>
        <family val="2"/>
      </rPr>
      <t>T</t>
    </r>
    <r>
      <rPr>
        <b/>
        <sz val="11"/>
        <rFont val="Arial Narrow"/>
        <family val="2"/>
      </rPr>
      <t xml:space="preserve">” </t>
    </r>
    <r>
      <rPr>
        <b/>
        <vertAlign val="superscript"/>
        <sz val="11"/>
        <rFont val="Arial Narrow"/>
        <family val="2"/>
      </rPr>
      <t>(1)</t>
    </r>
    <r>
      <rPr>
        <b/>
        <sz val="11"/>
        <rFont val="Arial Narrow"/>
        <family val="2"/>
      </rPr>
      <t xml:space="preserve">                       (cm / h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</t>
    </r>
  </si>
  <si>
    <r>
      <t>n</t>
    </r>
    <r>
      <rPr>
        <vertAlign val="subscript"/>
        <sz val="11"/>
        <rFont val="Arial Narrow"/>
        <family val="2"/>
      </rPr>
      <t xml:space="preserve">o  </t>
    </r>
    <r>
      <rPr>
        <sz val="11"/>
        <rFont val="Cambria"/>
        <family val="1"/>
      </rPr>
      <t xml:space="preserve"> </t>
    </r>
    <r>
      <rPr>
        <sz val="11"/>
        <rFont val="Symbol"/>
        <family val="1"/>
        <charset val="2"/>
      </rPr>
      <t>®</t>
    </r>
  </si>
  <si>
    <r>
      <t xml:space="preserve"> cilíndricos ideales, mediante la expresión: </t>
    </r>
    <r>
      <rPr>
        <b/>
        <sz val="11"/>
        <rFont val="Arial Narrow"/>
        <family val="2"/>
      </rPr>
      <t xml:space="preserve"> A</t>
    </r>
    <r>
      <rPr>
        <b/>
        <vertAlign val="subscript"/>
        <sz val="11"/>
        <rFont val="Arial Narrow"/>
        <family val="2"/>
      </rPr>
      <t>T</t>
    </r>
    <r>
      <rPr>
        <b/>
        <sz val="11"/>
        <rFont val="Arial Narrow"/>
        <family val="2"/>
      </rPr>
      <t xml:space="preserve"> (cm / h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 x n</t>
    </r>
    <r>
      <rPr>
        <b/>
        <vertAlign val="subscript"/>
        <sz val="11"/>
        <rFont val="Arial Narrow"/>
        <family val="2"/>
      </rPr>
      <t>0</t>
    </r>
    <r>
      <rPr>
        <b/>
        <sz val="11"/>
        <rFont val="Arial Narrow"/>
        <family val="2"/>
      </rPr>
      <t xml:space="preserve"> (%)  = C (kg / m² x h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 xml:space="preserve">) x 10 </t>
    </r>
  </si>
  <si>
    <t>PN</t>
  </si>
  <si>
    <t>PN = Norma de Piedra Natural (UNE-EN 1925)</t>
  </si>
  <si>
    <r>
      <t xml:space="preserve">  </t>
    </r>
    <r>
      <rPr>
        <b/>
        <sz val="11"/>
        <rFont val="Arial Narrow"/>
        <family val="2"/>
      </rPr>
      <t xml:space="preserve"> - “C”                      (kg / m² x s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</t>
    </r>
  </si>
  <si>
    <t>CPC</t>
  </si>
  <si>
    <r>
      <t xml:space="preserve">  </t>
    </r>
    <r>
      <rPr>
        <b/>
        <sz val="11"/>
        <rFont val="Arial Narrow"/>
        <family val="2"/>
      </rPr>
      <t xml:space="preserve"> - “A”                             (cm / s</t>
    </r>
    <r>
      <rPr>
        <b/>
        <vertAlign val="superscript"/>
        <sz val="11"/>
        <rFont val="Arial Narrow"/>
        <family val="2"/>
      </rPr>
      <t>1/2</t>
    </r>
    <r>
      <rPr>
        <b/>
        <sz val="11"/>
        <rFont val="Arial Narrow"/>
        <family val="2"/>
      </rPr>
      <t>)</t>
    </r>
  </si>
  <si>
    <t>CPC  = Norma de Conservación del Patrimonio Cultural (UNE-EN 15801)</t>
  </si>
  <si>
    <t xml:space="preserve">Si  ρa=0.9891 se cumple: ws  x  ρd =  no  x  ρa </t>
  </si>
  <si>
    <t>Coeficien. variación</t>
  </si>
</sst>
</file>

<file path=xl/styles.xml><?xml version="1.0" encoding="utf-8"?>
<styleSheet xmlns="http://schemas.openxmlformats.org/spreadsheetml/2006/main">
  <numFmts count="5">
    <numFmt numFmtId="44" formatCode="_-* #,##0.00\ &quot;€&quot;_-;\-* #,##0.00\ &quot;€&quot;_-;_-* &quot;-&quot;??\ &quot;€&quot;_-;_-@_-"/>
    <numFmt numFmtId="164" formatCode="0.00000"/>
    <numFmt numFmtId="165" formatCode="0.0000"/>
    <numFmt numFmtId="166" formatCode="0.000"/>
    <numFmt numFmtId="167" formatCode="0.0"/>
  </numFmts>
  <fonts count="35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sz val="8"/>
      <name val="Arial"/>
      <family val="2"/>
    </font>
    <font>
      <sz val="11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vertAlign val="superscript"/>
      <sz val="11"/>
      <name val="Arial Narrow"/>
      <family val="2"/>
    </font>
    <font>
      <vertAlign val="superscript"/>
      <sz val="11"/>
      <name val="Arial Narrow"/>
      <family val="2"/>
    </font>
    <font>
      <b/>
      <vertAlign val="subscript"/>
      <sz val="11"/>
      <name val="Arial Narrow"/>
      <family val="2"/>
    </font>
    <font>
      <vertAlign val="subscript"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name val="Arial"/>
      <family val="2"/>
    </font>
    <font>
      <i/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4"/>
      <name val="Arial"/>
      <family val="2"/>
    </font>
    <font>
      <i/>
      <sz val="11"/>
      <name val="Arial Narrow"/>
      <family val="2"/>
    </font>
    <font>
      <b/>
      <sz val="13"/>
      <name val="Arial Narrow"/>
      <family val="2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vertAlign val="superscript"/>
      <sz val="9"/>
      <name val="Arial Narrow"/>
      <family val="2"/>
    </font>
    <font>
      <b/>
      <sz val="11"/>
      <color rgb="FFC00000"/>
      <name val="Arial Narrow"/>
      <family val="2"/>
    </font>
    <font>
      <sz val="11"/>
      <color rgb="FFC00000"/>
      <name val="Arial Narrow"/>
      <family val="2"/>
    </font>
    <font>
      <sz val="10"/>
      <color rgb="FFC00000"/>
      <name val="Arial Narrow"/>
      <family val="2"/>
    </font>
    <font>
      <b/>
      <sz val="10"/>
      <color rgb="FFC00000"/>
      <name val="Arial"/>
      <family val="2"/>
    </font>
    <font>
      <sz val="11"/>
      <name val="Cambria"/>
      <family val="1"/>
    </font>
    <font>
      <sz val="11"/>
      <name val="Symbol"/>
      <family val="1"/>
      <charset val="2"/>
    </font>
    <font>
      <b/>
      <sz val="10"/>
      <color rgb="FFC00000"/>
      <name val="Arial Narrow"/>
      <family val="2"/>
    </font>
    <font>
      <sz val="10"/>
      <color rgb="FF0070C0"/>
      <name val="Arial Narrow"/>
      <family val="2"/>
    </font>
    <font>
      <b/>
      <sz val="10"/>
      <color rgb="FF0070C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/>
    <xf numFmtId="0" fontId="7" fillId="0" borderId="0" xfId="0" applyFont="1"/>
    <xf numFmtId="0" fontId="6" fillId="0" borderId="0" xfId="0" applyFont="1" applyFill="1"/>
    <xf numFmtId="0" fontId="6" fillId="0" borderId="0" xfId="0" applyFont="1" applyBorder="1" applyAlignment="1">
      <alignment wrapText="1"/>
    </xf>
    <xf numFmtId="0" fontId="5" fillId="0" borderId="0" xfId="0" applyFont="1" applyFill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13" fillId="0" borderId="0" xfId="0" applyFont="1"/>
    <xf numFmtId="0" fontId="14" fillId="0" borderId="0" xfId="0" applyFont="1"/>
    <xf numFmtId="0" fontId="12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18" fillId="0" borderId="0" xfId="0" applyFont="1"/>
    <xf numFmtId="0" fontId="9" fillId="0" borderId="0" xfId="0" applyFont="1"/>
    <xf numFmtId="0" fontId="6" fillId="0" borderId="0" xfId="0" applyFont="1" applyBorder="1"/>
    <xf numFmtId="0" fontId="19" fillId="0" borderId="0" xfId="0" applyFont="1" applyAlignment="1">
      <alignment horizontal="center"/>
    </xf>
    <xf numFmtId="0" fontId="19" fillId="0" borderId="0" xfId="0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 applyAlignment="1"/>
    <xf numFmtId="0" fontId="7" fillId="0" borderId="0" xfId="0" applyFont="1" applyFill="1" applyAlignment="1">
      <alignment horizontal="left"/>
    </xf>
    <xf numFmtId="0" fontId="7" fillId="0" borderId="0" xfId="0" applyFont="1" applyAlignment="1"/>
    <xf numFmtId="0" fontId="6" fillId="0" borderId="0" xfId="0" applyFont="1" applyFill="1" applyBorder="1"/>
    <xf numFmtId="0" fontId="6" fillId="0" borderId="0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vertical="top" wrapText="1"/>
    </xf>
    <xf numFmtId="0" fontId="6" fillId="0" borderId="5" xfId="0" applyFont="1" applyFill="1" applyBorder="1" applyAlignment="1"/>
    <xf numFmtId="0" fontId="7" fillId="0" borderId="1" xfId="0" applyFont="1" applyBorder="1" applyAlignment="1"/>
    <xf numFmtId="0" fontId="6" fillId="0" borderId="0" xfId="0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2" fillId="0" borderId="0" xfId="0" applyFont="1" applyFill="1" applyBorder="1" applyAlignment="1"/>
    <xf numFmtId="2" fontId="2" fillId="0" borderId="1" xfId="0" applyNumberFormat="1" applyFont="1" applyFill="1" applyBorder="1" applyAlignment="1">
      <alignment horizontal="center"/>
    </xf>
    <xf numFmtId="166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6" fillId="0" borderId="0" xfId="0" applyFont="1" applyFill="1" applyAlignment="1"/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0" xfId="0" applyFont="1" applyFill="1" applyBorder="1" applyAlignment="1"/>
    <xf numFmtId="0" fontId="2" fillId="0" borderId="7" xfId="0" applyFont="1" applyFill="1" applyBorder="1" applyAlignment="1">
      <alignment horizontal="center"/>
    </xf>
    <xf numFmtId="0" fontId="16" fillId="2" borderId="16" xfId="0" applyFont="1" applyFill="1" applyBorder="1" applyAlignment="1">
      <alignment horizontal="center"/>
    </xf>
    <xf numFmtId="0" fontId="7" fillId="0" borderId="0" xfId="0" applyFont="1" applyFill="1"/>
    <xf numFmtId="0" fontId="2" fillId="0" borderId="4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 indent="4"/>
    </xf>
    <xf numFmtId="0" fontId="6" fillId="0" borderId="0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166" fontId="2" fillId="0" borderId="4" xfId="0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wrapText="1"/>
    </xf>
    <xf numFmtId="0" fontId="6" fillId="0" borderId="12" xfId="0" applyFont="1" applyFill="1" applyBorder="1" applyAlignment="1">
      <alignment wrapText="1"/>
    </xf>
    <xf numFmtId="0" fontId="6" fillId="0" borderId="10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2" fillId="0" borderId="1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Border="1"/>
    <xf numFmtId="0" fontId="2" fillId="0" borderId="2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 wrapText="1"/>
    </xf>
    <xf numFmtId="164" fontId="2" fillId="0" borderId="1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/>
    </xf>
    <xf numFmtId="167" fontId="6" fillId="0" borderId="3" xfId="0" applyNumberFormat="1" applyFont="1" applyFill="1" applyBorder="1" applyAlignment="1">
      <alignment horizontal="left"/>
    </xf>
    <xf numFmtId="1" fontId="6" fillId="0" borderId="3" xfId="0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wrapText="1"/>
    </xf>
    <xf numFmtId="165" fontId="6" fillId="0" borderId="3" xfId="0" applyNumberFormat="1" applyFont="1" applyFill="1" applyBorder="1" applyAlignment="1">
      <alignment horizontal="left"/>
    </xf>
    <xf numFmtId="0" fontId="21" fillId="0" borderId="7" xfId="0" applyFont="1" applyFill="1" applyBorder="1" applyAlignment="1">
      <alignment horizontal="center" wrapText="1"/>
    </xf>
    <xf numFmtId="165" fontId="2" fillId="0" borderId="11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wrapText="1"/>
    </xf>
    <xf numFmtId="0" fontId="6" fillId="0" borderId="6" xfId="0" applyFont="1" applyFill="1" applyBorder="1" applyAlignment="1">
      <alignment horizontal="left"/>
    </xf>
    <xf numFmtId="0" fontId="9" fillId="0" borderId="0" xfId="0" applyFont="1" applyFill="1"/>
    <xf numFmtId="0" fontId="24" fillId="0" borderId="2" xfId="0" applyFont="1" applyFill="1" applyBorder="1" applyAlignment="1">
      <alignment horizontal="left"/>
    </xf>
    <xf numFmtId="167" fontId="2" fillId="0" borderId="1" xfId="0" applyNumberFormat="1" applyFont="1" applyFill="1" applyBorder="1" applyAlignment="1">
      <alignment horizontal="center"/>
    </xf>
    <xf numFmtId="0" fontId="24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1" fillId="0" borderId="12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1" fontId="21" fillId="0" borderId="1" xfId="0" applyNumberFormat="1" applyFont="1" applyFill="1" applyBorder="1" applyAlignment="1">
      <alignment horizontal="center"/>
    </xf>
    <xf numFmtId="0" fontId="7" fillId="0" borderId="13" xfId="0" applyFont="1" applyFill="1" applyBorder="1" applyAlignment="1"/>
    <xf numFmtId="0" fontId="7" fillId="0" borderId="0" xfId="0" applyFont="1" applyFill="1" applyBorder="1" applyAlignment="1"/>
    <xf numFmtId="0" fontId="7" fillId="0" borderId="10" xfId="0" applyFont="1" applyFill="1" applyBorder="1" applyAlignment="1"/>
    <xf numFmtId="0" fontId="7" fillId="0" borderId="9" xfId="0" applyFont="1" applyFill="1" applyBorder="1" applyAlignment="1"/>
    <xf numFmtId="0" fontId="21" fillId="0" borderId="8" xfId="0" applyFont="1" applyFill="1" applyBorder="1" applyAlignment="1">
      <alignment horizontal="center"/>
    </xf>
    <xf numFmtId="167" fontId="2" fillId="0" borderId="4" xfId="0" applyNumberFormat="1" applyFont="1" applyFill="1" applyBorder="1" applyAlignment="1">
      <alignment horizontal="center"/>
    </xf>
    <xf numFmtId="167" fontId="21" fillId="0" borderId="1" xfId="0" applyNumberFormat="1" applyFont="1" applyFill="1" applyBorder="1" applyAlignment="1">
      <alignment horizontal="center"/>
    </xf>
    <xf numFmtId="0" fontId="21" fillId="0" borderId="7" xfId="0" applyFont="1" applyFill="1" applyBorder="1" applyAlignment="1">
      <alignment horizontal="center"/>
    </xf>
    <xf numFmtId="0" fontId="24" fillId="0" borderId="8" xfId="0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" fontId="2" fillId="0" borderId="8" xfId="0" applyNumberFormat="1" applyFont="1" applyFill="1" applyBorder="1" applyAlignment="1">
      <alignment horizontal="center"/>
    </xf>
    <xf numFmtId="167" fontId="21" fillId="0" borderId="7" xfId="0" applyNumberFormat="1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 vertical="center"/>
    </xf>
    <xf numFmtId="0" fontId="27" fillId="0" borderId="21" xfId="0" applyFont="1" applyFill="1" applyBorder="1" applyAlignment="1">
      <alignment horizontal="center" vertical="center"/>
    </xf>
    <xf numFmtId="2" fontId="27" fillId="0" borderId="20" xfId="0" applyNumberFormat="1" applyFont="1" applyFill="1" applyBorder="1" applyAlignment="1">
      <alignment horizontal="center" vertical="center"/>
    </xf>
    <xf numFmtId="2" fontId="27" fillId="0" borderId="21" xfId="0" applyNumberFormat="1" applyFont="1" applyFill="1" applyBorder="1" applyAlignment="1">
      <alignment horizontal="center" vertical="center"/>
    </xf>
    <xf numFmtId="2" fontId="26" fillId="0" borderId="22" xfId="0" applyNumberFormat="1" applyFont="1" applyFill="1" applyBorder="1" applyAlignment="1">
      <alignment horizontal="center"/>
    </xf>
    <xf numFmtId="165" fontId="26" fillId="0" borderId="23" xfId="0" applyNumberFormat="1" applyFont="1" applyFill="1" applyBorder="1" applyAlignment="1">
      <alignment horizontal="center" vertical="center"/>
    </xf>
    <xf numFmtId="2" fontId="28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1" fontId="29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 wrapText="1"/>
    </xf>
    <xf numFmtId="2" fontId="3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wrapText="1"/>
    </xf>
    <xf numFmtId="0" fontId="27" fillId="0" borderId="5" xfId="0" applyFont="1" applyFill="1" applyBorder="1" applyAlignment="1">
      <alignment horizontal="center" wrapText="1"/>
    </xf>
    <xf numFmtId="165" fontId="28" fillId="0" borderId="1" xfId="0" applyNumberFormat="1" applyFont="1" applyFill="1" applyBorder="1" applyAlignment="1">
      <alignment horizontal="center"/>
    </xf>
    <xf numFmtId="165" fontId="32" fillId="0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/>
    </xf>
    <xf numFmtId="166" fontId="32" fillId="0" borderId="1" xfId="0" applyNumberFormat="1" applyFont="1" applyFill="1" applyBorder="1" applyAlignment="1">
      <alignment horizontal="center"/>
    </xf>
    <xf numFmtId="166" fontId="28" fillId="0" borderId="1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7" fontId="21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166" fontId="21" fillId="0" borderId="1" xfId="0" applyNumberFormat="1" applyFont="1" applyFill="1" applyBorder="1" applyAlignment="1">
      <alignment horizontal="center"/>
    </xf>
    <xf numFmtId="2" fontId="21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 applyAlignment="1">
      <alignment horizontal="center"/>
    </xf>
    <xf numFmtId="0" fontId="27" fillId="0" borderId="0" xfId="0" applyFont="1"/>
    <xf numFmtId="0" fontId="26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6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0" fillId="2" borderId="9" xfId="0" applyFont="1" applyFill="1" applyBorder="1" applyAlignment="1">
      <alignment horizontal="center"/>
    </xf>
    <xf numFmtId="0" fontId="20" fillId="2" borderId="10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12" xfId="0" applyFill="1" applyBorder="1"/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3" xfId="0" applyFont="1" applyFill="1" applyBorder="1" applyAlignment="1">
      <alignment horizontal="left"/>
    </xf>
    <xf numFmtId="17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left"/>
    </xf>
    <xf numFmtId="0" fontId="7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wrapText="1"/>
    </xf>
    <xf numFmtId="0" fontId="6" fillId="0" borderId="14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7" fillId="0" borderId="9" xfId="0" applyFont="1" applyFill="1" applyBorder="1" applyAlignment="1">
      <alignment horizontal="center" wrapText="1"/>
    </xf>
    <xf numFmtId="0" fontId="7" fillId="0" borderId="10" xfId="0" applyFont="1" applyFill="1" applyBorder="1" applyAlignment="1">
      <alignment horizontal="center" wrapText="1"/>
    </xf>
    <xf numFmtId="0" fontId="7" fillId="0" borderId="4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9" xfId="0" applyFont="1" applyFill="1" applyBorder="1" applyAlignment="1">
      <alignment horizontal="center" vertical="top" wrapText="1"/>
    </xf>
    <xf numFmtId="0" fontId="16" fillId="2" borderId="17" xfId="0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33" fillId="0" borderId="1" xfId="0" applyFont="1" applyBorder="1" applyAlignment="1">
      <alignment horizontal="center" wrapText="1"/>
    </xf>
    <xf numFmtId="2" fontId="34" fillId="0" borderId="1" xfId="0" applyNumberFormat="1" applyFont="1" applyBorder="1" applyAlignment="1">
      <alignment horizontal="center"/>
    </xf>
    <xf numFmtId="0" fontId="33" fillId="0" borderId="1" xfId="0" applyFont="1" applyBorder="1" applyAlignment="1">
      <alignment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DENSIDAD M.H.</a:t>
            </a:r>
          </a:p>
        </c:rich>
      </c:tx>
      <c:layout>
        <c:manualLayout>
          <c:xMode val="edge"/>
          <c:yMode val="edge"/>
          <c:x val="0.22818791946308717"/>
          <c:y val="3.20512820512820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436241610738313"/>
          <c:y val="0.16666771000920227"/>
          <c:w val="0.8187919463087272"/>
          <c:h val="0.69872232273088664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'2Poros'!$G$75:$L$75</c:f>
              <c:numCache>
                <c:formatCode>0.00</c:formatCode>
                <c:ptCount val="6"/>
                <c:pt idx="0">
                  <c:v>2355.6830478532033</c:v>
                </c:pt>
                <c:pt idx="1">
                  <c:v>2334.094373643477</c:v>
                </c:pt>
                <c:pt idx="2">
                  <c:v>2353.1007508505454</c:v>
                </c:pt>
              </c:numCache>
            </c:numRef>
          </c:val>
        </c:ser>
        <c:axId val="50344704"/>
        <c:axId val="50346240"/>
      </c:barChart>
      <c:catAx>
        <c:axId val="503447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346240"/>
        <c:crosses val="autoZero"/>
        <c:auto val="1"/>
        <c:lblAlgn val="ctr"/>
        <c:lblOffset val="100"/>
        <c:tickLblSkip val="1"/>
        <c:tickMarkSkip val="1"/>
      </c:catAx>
      <c:valAx>
        <c:axId val="50346240"/>
        <c:scaling>
          <c:orientation val="minMax"/>
          <c:max val="2400"/>
          <c:min val="23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0344704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33" r="0.75000000000000133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DENSIDAD M.G.</a:t>
            </a:r>
          </a:p>
        </c:rich>
      </c:tx>
      <c:layout>
        <c:manualLayout>
          <c:xMode val="edge"/>
          <c:yMode val="edge"/>
          <c:x val="0.3154362416107383"/>
          <c:y val="3.205128205128205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5436241610738313"/>
          <c:y val="0.16025741347038691"/>
          <c:w val="0.8187919463087272"/>
          <c:h val="0.70513261926970194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val>
            <c:numRef>
              <c:f>'2Poros'!$G$51:$L$51</c:f>
              <c:numCache>
                <c:formatCode>0.00</c:formatCode>
                <c:ptCount val="6"/>
                <c:pt idx="0">
                  <c:v>2355.6830478532033</c:v>
                </c:pt>
                <c:pt idx="1">
                  <c:v>2334.094373643477</c:v>
                </c:pt>
                <c:pt idx="2">
                  <c:v>2353.1007508505454</c:v>
                </c:pt>
                <c:pt idx="3">
                  <c:v>2332.7166762960283</c:v>
                </c:pt>
                <c:pt idx="4">
                  <c:v>2369.3022699807339</c:v>
                </c:pt>
                <c:pt idx="5">
                  <c:v>2349.8703588524381</c:v>
                </c:pt>
              </c:numCache>
            </c:numRef>
          </c:val>
        </c:ser>
        <c:axId val="55071488"/>
        <c:axId val="57258752"/>
      </c:barChart>
      <c:catAx>
        <c:axId val="55071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258752"/>
        <c:crosses val="autoZero"/>
        <c:auto val="1"/>
        <c:lblAlgn val="ctr"/>
        <c:lblOffset val="100"/>
        <c:tickLblSkip val="1"/>
        <c:tickMarkSkip val="1"/>
      </c:catAx>
      <c:valAx>
        <c:axId val="57258752"/>
        <c:scaling>
          <c:orientation val="minMax"/>
          <c:max val="2400"/>
          <c:min val="23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5071488"/>
        <c:crosses val="autoZero"/>
        <c:crossBetween val="between"/>
        <c:maj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33" r="0.75000000000000133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8.6131448257476539E-2"/>
          <c:y val="4.7169956177390976E-2"/>
          <c:w val="0.90073056906547178"/>
          <c:h val="0.80503391876080599"/>
        </c:manualLayout>
      </c:layout>
      <c:scatterChart>
        <c:scatterStyle val="lineMarker"/>
        <c:ser>
          <c:idx val="0"/>
          <c:order val="0"/>
          <c:tx>
            <c:strRef>
              <c:f>'5Capilar'!$H$25</c:f>
              <c:strCache>
                <c:ptCount val="1"/>
                <c:pt idx="0">
                  <c:v>Muestra D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80"/>
                </a:solidFill>
                <a:prstDash val="sysDash"/>
              </a:ln>
            </c:spPr>
            <c:trendlineType val="linear"/>
            <c:dispRSqr val="1"/>
            <c:dispEq val="1"/>
            <c:trendlineLbl>
              <c:layout>
                <c:manualLayout>
                  <c:x val="-0.35119800195915718"/>
                  <c:y val="0.54519046605660781"/>
                </c:manualLayout>
              </c:layout>
              <c:numFmt formatCode="0.0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'5Capilar'!$C$33:$C$40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 formatCode="0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'5Capilar'!$L$33:$L$40</c:f>
              <c:numCache>
                <c:formatCode>0.0000</c:formatCode>
                <c:ptCount val="8"/>
                <c:pt idx="0">
                  <c:v>0</c:v>
                </c:pt>
                <c:pt idx="1">
                  <c:v>5.3749895019735143E-2</c:v>
                </c:pt>
                <c:pt idx="2">
                  <c:v>8.6923658352229496E-2</c:v>
                </c:pt>
                <c:pt idx="3">
                  <c:v>0.11757789535567123</c:v>
                </c:pt>
                <c:pt idx="4">
                  <c:v>0.13941379020744071</c:v>
                </c:pt>
                <c:pt idx="5">
                  <c:v>0.16838834299151723</c:v>
                </c:pt>
                <c:pt idx="6">
                  <c:v>0.20030234315948525</c:v>
                </c:pt>
                <c:pt idx="7">
                  <c:v>0.22927689594356174</c:v>
                </c:pt>
              </c:numCache>
            </c:numRef>
          </c:yVal>
        </c:ser>
        <c:ser>
          <c:idx val="1"/>
          <c:order val="1"/>
          <c:tx>
            <c:strRef>
              <c:f>'5Capilar'!$I$25</c:f>
              <c:strCache>
                <c:ptCount val="1"/>
                <c:pt idx="0">
                  <c:v>Muestra F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FF00FF"/>
                </a:solidFill>
                <a:prstDash val="sysDash"/>
              </a:ln>
            </c:spPr>
            <c:trendlineType val="linear"/>
            <c:dispRSqr val="1"/>
            <c:dispEq val="1"/>
            <c:trendlineLbl>
              <c:layout>
                <c:manualLayout>
                  <c:x val="-0.14606979683095186"/>
                  <c:y val="0.56725473505001067"/>
                </c:manualLayout>
              </c:layout>
              <c:numFmt formatCode="0.0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'5Capilar'!$C$33:$C$40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 formatCode="0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'5Capilar'!$M$33:$M$40</c:f>
              <c:numCache>
                <c:formatCode>0.0000</c:formatCode>
                <c:ptCount val="8"/>
                <c:pt idx="0">
                  <c:v>0</c:v>
                </c:pt>
                <c:pt idx="1">
                  <c:v>5.0916496945011325E-2</c:v>
                </c:pt>
                <c:pt idx="2">
                  <c:v>8.6808453807887931E-2</c:v>
                </c:pt>
                <c:pt idx="3">
                  <c:v>0.11977897232145858</c:v>
                </c:pt>
                <c:pt idx="4">
                  <c:v>0.14565456912957869</c:v>
                </c:pt>
                <c:pt idx="5">
                  <c:v>0.17570364929384813</c:v>
                </c:pt>
                <c:pt idx="6">
                  <c:v>0.20617007779373203</c:v>
                </c:pt>
                <c:pt idx="7">
                  <c:v>0.23246302293746662</c:v>
                </c:pt>
              </c:numCache>
            </c:numRef>
          </c:yVal>
        </c:ser>
        <c:ser>
          <c:idx val="2"/>
          <c:order val="2"/>
          <c:tx>
            <c:strRef>
              <c:f>'5Capilar'!$J$25</c:f>
              <c:strCache>
                <c:ptCount val="1"/>
                <c:pt idx="0">
                  <c:v>Muestra H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FF0000"/>
                </a:solidFill>
                <a:prstDash val="sysDash"/>
              </a:ln>
            </c:spPr>
            <c:trendlineType val="linear"/>
            <c:dispRSqr val="1"/>
            <c:dispEq val="1"/>
            <c:trendlineLbl>
              <c:layout>
                <c:manualLayout>
                  <c:x val="6.6655749227927705E-2"/>
                  <c:y val="0.45391608143576684"/>
                </c:manualLayout>
              </c:layout>
              <c:numFmt formatCode="0.0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'5Capilar'!$C$33:$C$40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 formatCode="0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xVal>
          <c:yVal>
            <c:numRef>
              <c:f>'5Capilar'!$N$33:$N$40</c:f>
              <c:numCache>
                <c:formatCode>0.0000</c:formatCode>
                <c:ptCount val="8"/>
                <c:pt idx="0">
                  <c:v>0</c:v>
                </c:pt>
                <c:pt idx="1">
                  <c:v>4.480119469852463E-2</c:v>
                </c:pt>
                <c:pt idx="2">
                  <c:v>7.3424180200360137E-2</c:v>
                </c:pt>
                <c:pt idx="3">
                  <c:v>9.9558210441166375E-2</c:v>
                </c:pt>
                <c:pt idx="4">
                  <c:v>0.11822537489888478</c:v>
                </c:pt>
                <c:pt idx="5">
                  <c:v>0.145189056893369</c:v>
                </c:pt>
                <c:pt idx="6">
                  <c:v>0.17173791301101307</c:v>
                </c:pt>
                <c:pt idx="7">
                  <c:v>0.19787194325181928</c:v>
                </c:pt>
              </c:numCache>
            </c:numRef>
          </c:yVal>
        </c:ser>
        <c:axId val="59081088"/>
        <c:axId val="59083776"/>
      </c:scatterChart>
      <c:valAx>
        <c:axId val="59081088"/>
        <c:scaling>
          <c:orientation val="minMax"/>
          <c:max val="8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t</a:t>
                </a:r>
                <a:r>
                  <a:rPr lang="es-ES" sz="800" b="1" i="0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1/2</a:t>
                </a: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(min</a:t>
                </a:r>
                <a:r>
                  <a:rPr lang="es-ES" sz="800" b="1" i="0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1/2</a:t>
                </a: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919711094507348"/>
              <c:y val="0.9213864652053610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83776"/>
        <c:crosses val="autoZero"/>
        <c:crossBetween val="midCat"/>
        <c:majorUnit val="1"/>
        <c:minorUnit val="1"/>
      </c:valAx>
      <c:valAx>
        <c:axId val="59083776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M</a:t>
                </a:r>
                <a:r>
                  <a:rPr lang="es-ES" sz="800" b="1" i="0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t </a:t>
                </a: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- M</a:t>
                </a:r>
                <a:r>
                  <a:rPr lang="es-ES" sz="800" b="1" i="0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0 </a:t>
                </a: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/ S (g/cm</a:t>
                </a:r>
                <a:r>
                  <a:rPr lang="es-ES" sz="800" b="1" i="0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) </a:t>
                </a:r>
              </a:p>
            </c:rich>
          </c:tx>
          <c:layout>
            <c:manualLayout>
              <c:xMode val="edge"/>
              <c:yMode val="edge"/>
              <c:x val="7.2992700729927213E-3"/>
              <c:y val="0.29874299496346807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9081088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56934306569361"/>
          <c:y val="1.5723203518479108E-2"/>
          <c:w val="0.14160599268157176"/>
          <c:h val="0.2138369865928929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33" r="0.75000000000000133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>
        <c:manualLayout>
          <c:layoutTarget val="inner"/>
          <c:xMode val="edge"/>
          <c:yMode val="edge"/>
          <c:x val="9.6209912536443204E-2"/>
          <c:y val="4.7022015548490732E-2"/>
          <c:w val="0.88921282798833756"/>
          <c:h val="0.77743065706838177"/>
        </c:manualLayout>
      </c:layout>
      <c:scatterChart>
        <c:scatterStyle val="lineMarker"/>
        <c:ser>
          <c:idx val="0"/>
          <c:order val="0"/>
          <c:tx>
            <c:strRef>
              <c:f>'5Capilar'!$H$25</c:f>
              <c:strCache>
                <c:ptCount val="1"/>
                <c:pt idx="0">
                  <c:v>Muestra D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000080"/>
                </a:solidFill>
                <a:prstDash val="sysDash"/>
              </a:ln>
            </c:spPr>
            <c:trendlineType val="linear"/>
            <c:dispRSqr val="1"/>
            <c:dispEq val="1"/>
            <c:trendlineLbl>
              <c:layout>
                <c:manualLayout>
                  <c:x val="-0.35511699017708193"/>
                  <c:y val="0.54653304700548799"/>
                </c:manualLayout>
              </c:layout>
              <c:numFmt formatCode="0.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'5Capilar'!$C$35:$C$40</c:f>
              <c:numCache>
                <c:formatCode>0</c:formatCode>
                <c:ptCount val="6"/>
                <c:pt idx="0" formatCode="General">
                  <c:v>2</c:v>
                </c:pt>
                <c:pt idx="1">
                  <c:v>3</c:v>
                </c:pt>
                <c:pt idx="2" formatCode="General">
                  <c:v>4</c:v>
                </c:pt>
                <c:pt idx="3" formatCode="General">
                  <c:v>5</c:v>
                </c:pt>
                <c:pt idx="4" formatCode="General">
                  <c:v>6</c:v>
                </c:pt>
                <c:pt idx="5" formatCode="General">
                  <c:v>7</c:v>
                </c:pt>
              </c:numCache>
            </c:numRef>
          </c:xVal>
          <c:yVal>
            <c:numRef>
              <c:f>'5Capilar'!$H$35:$H$40</c:f>
              <c:numCache>
                <c:formatCode>General</c:formatCode>
                <c:ptCount val="6"/>
                <c:pt idx="0">
                  <c:v>0.9</c:v>
                </c:pt>
                <c:pt idx="1">
                  <c:v>1.4</c:v>
                </c:pt>
                <c:pt idx="2">
                  <c:v>1.85</c:v>
                </c:pt>
                <c:pt idx="3">
                  <c:v>2.2999999999999998</c:v>
                </c:pt>
                <c:pt idx="4">
                  <c:v>2.9</c:v>
                </c:pt>
                <c:pt idx="5">
                  <c:v>3.3</c:v>
                </c:pt>
              </c:numCache>
            </c:numRef>
          </c:yVal>
        </c:ser>
        <c:ser>
          <c:idx val="1"/>
          <c:order val="1"/>
          <c:tx>
            <c:strRef>
              <c:f>'5Capilar'!$I$25</c:f>
              <c:strCache>
                <c:ptCount val="1"/>
                <c:pt idx="0">
                  <c:v>Muestra F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FF00FF"/>
                </a:solidFill>
                <a:prstDash val="sysDash"/>
              </a:ln>
            </c:spPr>
            <c:trendlineType val="linear"/>
            <c:dispRSqr val="1"/>
            <c:dispEq val="1"/>
            <c:trendlineLbl>
              <c:layout>
                <c:manualLayout>
                  <c:x val="-0.1692373517321718"/>
                  <c:y val="0.59944254442942058"/>
                </c:manualLayout>
              </c:layout>
              <c:numFmt formatCode="0.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'5Capilar'!$C$35:$C$40</c:f>
              <c:numCache>
                <c:formatCode>0</c:formatCode>
                <c:ptCount val="6"/>
                <c:pt idx="0" formatCode="General">
                  <c:v>2</c:v>
                </c:pt>
                <c:pt idx="1">
                  <c:v>3</c:v>
                </c:pt>
                <c:pt idx="2" formatCode="General">
                  <c:v>4</c:v>
                </c:pt>
                <c:pt idx="3" formatCode="General">
                  <c:v>5</c:v>
                </c:pt>
                <c:pt idx="4" formatCode="General">
                  <c:v>6</c:v>
                </c:pt>
                <c:pt idx="5" formatCode="General">
                  <c:v>7</c:v>
                </c:pt>
              </c:numCache>
            </c:numRef>
          </c:xVal>
          <c:yVal>
            <c:numRef>
              <c:f>'5Capilar'!$I$35:$I$40</c:f>
              <c:numCache>
                <c:formatCode>General</c:formatCode>
                <c:ptCount val="6"/>
                <c:pt idx="0">
                  <c:v>1.2</c:v>
                </c:pt>
                <c:pt idx="1">
                  <c:v>1.7</c:v>
                </c:pt>
                <c:pt idx="2">
                  <c:v>2.2000000000000002</c:v>
                </c:pt>
                <c:pt idx="3">
                  <c:v>2.8</c:v>
                </c:pt>
                <c:pt idx="4">
                  <c:v>3.2</c:v>
                </c:pt>
                <c:pt idx="5">
                  <c:v>3.8</c:v>
                </c:pt>
              </c:numCache>
            </c:numRef>
          </c:yVal>
        </c:ser>
        <c:ser>
          <c:idx val="2"/>
          <c:order val="2"/>
          <c:tx>
            <c:strRef>
              <c:f>'5Capilar'!$J$25</c:f>
              <c:strCache>
                <c:ptCount val="1"/>
                <c:pt idx="0">
                  <c:v>Muestra H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trendline>
            <c:spPr>
              <a:ln w="3175">
                <a:solidFill>
                  <a:srgbClr val="FF0000"/>
                </a:solidFill>
                <a:prstDash val="sysDash"/>
              </a:ln>
            </c:spPr>
            <c:trendlineType val="linear"/>
            <c:dispRSqr val="1"/>
            <c:dispEq val="1"/>
            <c:trendlineLbl>
              <c:layout>
                <c:manualLayout>
                  <c:x val="2.9909163203817188E-2"/>
                  <c:y val="0.42380621614217456"/>
                </c:manualLayout>
              </c:layout>
              <c:numFmt formatCode="0.000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</c:trendlineLbl>
          </c:trendline>
          <c:xVal>
            <c:numRef>
              <c:f>'5Capilar'!$C$35:$C$40</c:f>
              <c:numCache>
                <c:formatCode>0</c:formatCode>
                <c:ptCount val="6"/>
                <c:pt idx="0" formatCode="General">
                  <c:v>2</c:v>
                </c:pt>
                <c:pt idx="1">
                  <c:v>3</c:v>
                </c:pt>
                <c:pt idx="2" formatCode="General">
                  <c:v>4</c:v>
                </c:pt>
                <c:pt idx="3" formatCode="General">
                  <c:v>5</c:v>
                </c:pt>
                <c:pt idx="4" formatCode="General">
                  <c:v>6</c:v>
                </c:pt>
                <c:pt idx="5" formatCode="General">
                  <c:v>7</c:v>
                </c:pt>
              </c:numCache>
            </c:numRef>
          </c:xVal>
          <c:yVal>
            <c:numRef>
              <c:f>'5Capilar'!$J$35:$J$40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1.5</c:v>
                </c:pt>
                <c:pt idx="2">
                  <c:v>1.85</c:v>
                </c:pt>
                <c:pt idx="3">
                  <c:v>2.15</c:v>
                </c:pt>
                <c:pt idx="4">
                  <c:v>2.5</c:v>
                </c:pt>
                <c:pt idx="5">
                  <c:v>2.8</c:v>
                </c:pt>
              </c:numCache>
            </c:numRef>
          </c:yVal>
        </c:ser>
        <c:axId val="57762944"/>
        <c:axId val="57764864"/>
      </c:scatterChart>
      <c:valAx>
        <c:axId val="57762944"/>
        <c:scaling>
          <c:orientation val="minMax"/>
          <c:max val="8"/>
          <c:min val="0"/>
        </c:scaling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t</a:t>
                </a:r>
                <a:r>
                  <a:rPr lang="es-ES" sz="800" b="1" i="0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1/2</a:t>
                </a: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 (min</a:t>
                </a:r>
                <a:r>
                  <a:rPr lang="es-ES" sz="800" b="1" i="0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1/2</a:t>
                </a:r>
                <a:r>
                  <a:rPr lang="es-ES" sz="800" b="1" i="0" strike="noStrike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970845481049575"/>
              <c:y val="0.9216313617363470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64864"/>
        <c:crosses val="autoZero"/>
        <c:crossBetween val="midCat"/>
        <c:majorUnit val="1"/>
      </c:valAx>
      <c:valAx>
        <c:axId val="57764864"/>
        <c:scaling>
          <c:orientation val="minMax"/>
          <c:min val="0"/>
        </c:scaling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H  (cm)</a:t>
                </a:r>
              </a:p>
            </c:rich>
          </c:tx>
          <c:layout>
            <c:manualLayout>
              <c:xMode val="edge"/>
              <c:yMode val="edge"/>
              <c:x val="1.0204081632653093E-2"/>
              <c:y val="0.3699065899590851"/>
            </c:manualLayout>
          </c:layout>
          <c:spPr>
            <a:noFill/>
            <a:ln w="25400">
              <a:noFill/>
            </a:ln>
          </c:spPr>
        </c:title>
        <c:numFmt formatCode="0.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76294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1516034985422742"/>
          <c:y val="1.5674151842130883E-2"/>
          <c:w val="0.14431486880466471"/>
          <c:h val="0.2413796760253453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133" r="0.750000000000001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15</xdr:row>
      <xdr:rowOff>0</xdr:rowOff>
    </xdr:from>
    <xdr:to>
      <xdr:col>0</xdr:col>
      <xdr:colOff>342900</xdr:colOff>
      <xdr:row>15</xdr:row>
      <xdr:rowOff>0</xdr:rowOff>
    </xdr:to>
    <xdr:sp macro="" textlink="">
      <xdr:nvSpPr>
        <xdr:cNvPr id="36907" name="Line 1"/>
        <xdr:cNvSpPr>
          <a:spLocks noChangeShapeType="1"/>
        </xdr:cNvSpPr>
      </xdr:nvSpPr>
      <xdr:spPr bwMode="auto">
        <a:xfrm>
          <a:off x="342900" y="299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19050</xdr:colOff>
      <xdr:row>85</xdr:row>
      <xdr:rowOff>19050</xdr:rowOff>
    </xdr:from>
    <xdr:to>
      <xdr:col>14</xdr:col>
      <xdr:colOff>466725</xdr:colOff>
      <xdr:row>91</xdr:row>
      <xdr:rowOff>200025</xdr:rowOff>
    </xdr:to>
    <xdr:graphicFrame macro="">
      <xdr:nvGraphicFramePr>
        <xdr:cNvPr id="3690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85</xdr:row>
      <xdr:rowOff>19050</xdr:rowOff>
    </xdr:from>
    <xdr:to>
      <xdr:col>11</xdr:col>
      <xdr:colOff>466725</xdr:colOff>
      <xdr:row>91</xdr:row>
      <xdr:rowOff>200025</xdr:rowOff>
    </xdr:to>
    <xdr:graphicFrame macro="">
      <xdr:nvGraphicFramePr>
        <xdr:cNvPr id="3690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68</xdr:row>
      <xdr:rowOff>47625</xdr:rowOff>
    </xdr:from>
    <xdr:to>
      <xdr:col>0</xdr:col>
      <xdr:colOff>342900</xdr:colOff>
      <xdr:row>68</xdr:row>
      <xdr:rowOff>47625</xdr:rowOff>
    </xdr:to>
    <xdr:sp macro="" textlink="">
      <xdr:nvSpPr>
        <xdr:cNvPr id="29756" name="Line 1"/>
        <xdr:cNvSpPr>
          <a:spLocks noChangeShapeType="1"/>
        </xdr:cNvSpPr>
      </xdr:nvSpPr>
      <xdr:spPr bwMode="auto">
        <a:xfrm>
          <a:off x="342900" y="15097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55</xdr:row>
      <xdr:rowOff>104775</xdr:rowOff>
    </xdr:from>
    <xdr:to>
      <xdr:col>15</xdr:col>
      <xdr:colOff>9525</xdr:colOff>
      <xdr:row>68</xdr:row>
      <xdr:rowOff>200025</xdr:rowOff>
    </xdr:to>
    <xdr:graphicFrame macro="">
      <xdr:nvGraphicFramePr>
        <xdr:cNvPr id="2975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69</xdr:row>
      <xdr:rowOff>114300</xdr:rowOff>
    </xdr:from>
    <xdr:to>
      <xdr:col>15</xdr:col>
      <xdr:colOff>19050</xdr:colOff>
      <xdr:row>83</xdr:row>
      <xdr:rowOff>0</xdr:rowOff>
    </xdr:to>
    <xdr:graphicFrame macro="">
      <xdr:nvGraphicFramePr>
        <xdr:cNvPr id="2975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142875</xdr:colOff>
      <xdr:row>4</xdr:row>
      <xdr:rowOff>142875</xdr:rowOff>
    </xdr:from>
    <xdr:to>
      <xdr:col>15</xdr:col>
      <xdr:colOff>361950</xdr:colOff>
      <xdr:row>8</xdr:row>
      <xdr:rowOff>9525</xdr:rowOff>
    </xdr:to>
    <xdr:sp macro="" textlink="">
      <xdr:nvSpPr>
        <xdr:cNvPr id="29759" name="AutoShape 4"/>
        <xdr:cNvSpPr>
          <a:spLocks noChangeArrowheads="1"/>
        </xdr:cNvSpPr>
      </xdr:nvSpPr>
      <xdr:spPr bwMode="auto">
        <a:xfrm>
          <a:off x="6515100" y="895350"/>
          <a:ext cx="704850" cy="695325"/>
        </a:xfrm>
        <a:prstGeom prst="cube">
          <a:avLst>
            <a:gd name="adj" fmla="val 28875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S138"/>
  <sheetViews>
    <sheetView tabSelected="1" topLeftCell="A61" zoomScaleNormal="100" workbookViewId="0">
      <selection activeCell="O73" sqref="O73:O77"/>
    </sheetView>
  </sheetViews>
  <sheetFormatPr baseColWidth="10" defaultRowHeight="12.75"/>
  <cols>
    <col min="1" max="3" width="5.140625" customWidth="1"/>
    <col min="4" max="7" width="7.28515625" customWidth="1"/>
    <col min="8" max="11" width="7.28515625" style="11" customWidth="1"/>
    <col min="12" max="15" width="7.28515625" customWidth="1"/>
  </cols>
  <sheetData>
    <row r="1" spans="1:17" s="16" customFormat="1" ht="18.75" thickBot="1">
      <c r="A1" s="153" t="s">
        <v>38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48">
        <v>2</v>
      </c>
    </row>
    <row r="2" spans="1:17" s="13" customFormat="1" ht="8.1" customHeight="1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2"/>
    </row>
    <row r="3" spans="1:17" s="2" customFormat="1" ht="16.5">
      <c r="B3" s="152" t="s">
        <v>39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</row>
    <row r="4" spans="1:17" s="2" customFormat="1" ht="12.95" customHeight="1">
      <c r="H4" s="6"/>
      <c r="I4" s="6"/>
      <c r="J4" s="6"/>
      <c r="K4" s="6"/>
    </row>
    <row r="5" spans="1:17" s="2" customFormat="1" ht="16.5">
      <c r="B5" s="24" t="s">
        <v>62</v>
      </c>
      <c r="C5" s="24"/>
      <c r="D5" s="180" t="s">
        <v>162</v>
      </c>
      <c r="E5" s="181"/>
      <c r="F5" s="181"/>
      <c r="G5" s="181"/>
      <c r="H5" s="181"/>
      <c r="I5" s="181"/>
      <c r="J5" s="182"/>
      <c r="K5" s="22"/>
      <c r="L5" s="5" t="s">
        <v>63</v>
      </c>
      <c r="M5" s="174" t="s">
        <v>163</v>
      </c>
      <c r="N5" s="175"/>
    </row>
    <row r="6" spans="1:17" s="2" customFormat="1" ht="16.5">
      <c r="B6" s="3"/>
      <c r="C6" s="4" t="s">
        <v>64</v>
      </c>
      <c r="D6" s="4"/>
      <c r="E6" s="4"/>
      <c r="F6" s="176" t="s">
        <v>160</v>
      </c>
      <c r="G6" s="176"/>
      <c r="H6" s="176"/>
      <c r="I6" s="176"/>
      <c r="J6" s="176"/>
      <c r="K6" s="176"/>
      <c r="L6" s="176"/>
      <c r="M6" s="176"/>
      <c r="N6" s="176"/>
      <c r="O6" s="4"/>
    </row>
    <row r="7" spans="1:17" s="2" customFormat="1" ht="12.95" customHeight="1">
      <c r="H7" s="6"/>
      <c r="I7" s="30"/>
      <c r="J7" s="6"/>
      <c r="K7" s="32"/>
    </row>
    <row r="8" spans="1:17" s="2" customFormat="1" ht="16.5">
      <c r="B8" s="21" t="s">
        <v>19</v>
      </c>
      <c r="C8" s="21"/>
      <c r="D8" s="21"/>
      <c r="E8" s="21"/>
      <c r="F8" s="21"/>
      <c r="G8" s="21"/>
      <c r="H8" s="23"/>
      <c r="I8" s="23"/>
      <c r="J8" s="23"/>
      <c r="K8" s="6"/>
    </row>
    <row r="9" spans="1:17" s="2" customFormat="1" ht="18">
      <c r="A9" s="6"/>
      <c r="B9" s="6" t="s">
        <v>2</v>
      </c>
      <c r="C9" s="179" t="s">
        <v>85</v>
      </c>
      <c r="D9" s="179"/>
      <c r="E9" s="179"/>
      <c r="F9" s="179"/>
      <c r="G9" s="179"/>
      <c r="H9" s="179"/>
      <c r="I9" s="179"/>
      <c r="J9" s="179"/>
      <c r="K9" s="179"/>
      <c r="L9" s="6"/>
      <c r="M9" s="6"/>
      <c r="N9" s="6"/>
      <c r="O9" s="6"/>
    </row>
    <row r="10" spans="1:17" s="2" customFormat="1" ht="20.100000000000001" customHeight="1">
      <c r="A10" s="6"/>
      <c r="B10" s="6"/>
      <c r="C10" s="6" t="s">
        <v>86</v>
      </c>
      <c r="D10" s="6"/>
      <c r="E10" s="40"/>
      <c r="F10" s="40"/>
      <c r="G10" s="40"/>
      <c r="H10" s="40"/>
      <c r="I10" s="40"/>
      <c r="J10" s="40"/>
      <c r="K10" s="6"/>
      <c r="L10" s="6"/>
      <c r="M10" s="6"/>
      <c r="N10" s="32"/>
      <c r="O10" s="6"/>
    </row>
    <row r="11" spans="1:17" s="2" customFormat="1" ht="12.9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7" s="2" customFormat="1" ht="16.5">
      <c r="A12" s="6"/>
      <c r="B12" s="49" t="s">
        <v>20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32"/>
      <c r="O12" s="6"/>
      <c r="Q12" s="45"/>
    </row>
    <row r="13" spans="1:17" s="2" customFormat="1" ht="20.100000000000001" customHeight="1">
      <c r="A13" s="6"/>
      <c r="B13" s="6" t="s">
        <v>23</v>
      </c>
      <c r="C13" s="6" t="s">
        <v>87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32"/>
      <c r="O13" s="6"/>
    </row>
    <row r="14" spans="1:17" s="2" customFormat="1" ht="1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32"/>
      <c r="O14" s="6"/>
    </row>
    <row r="15" spans="1:17" s="2" customFormat="1" ht="16.5" customHeight="1">
      <c r="A15" s="6"/>
      <c r="B15" s="6"/>
      <c r="C15" s="156" t="s">
        <v>47</v>
      </c>
      <c r="D15" s="158"/>
      <c r="E15" s="158"/>
      <c r="F15" s="158"/>
      <c r="G15" s="159"/>
      <c r="H15" s="70"/>
      <c r="I15" s="70"/>
      <c r="J15" s="70"/>
      <c r="K15" s="70"/>
      <c r="L15" s="70"/>
      <c r="M15" s="6"/>
      <c r="N15" s="32"/>
      <c r="O15" s="6"/>
    </row>
    <row r="16" spans="1:17" s="2" customFormat="1" ht="27.95" customHeight="1">
      <c r="A16" s="6"/>
      <c r="B16" s="6"/>
      <c r="C16" s="32"/>
      <c r="D16" s="55" t="s">
        <v>40</v>
      </c>
      <c r="E16" s="55" t="s">
        <v>41</v>
      </c>
      <c r="F16" s="55" t="s">
        <v>42</v>
      </c>
      <c r="G16" s="55" t="s">
        <v>43</v>
      </c>
      <c r="H16" s="9"/>
      <c r="I16" s="9"/>
      <c r="J16" s="9"/>
      <c r="K16" s="27"/>
      <c r="L16" s="177" t="s">
        <v>44</v>
      </c>
      <c r="M16" s="178"/>
      <c r="N16" s="177" t="s">
        <v>54</v>
      </c>
      <c r="O16" s="178"/>
    </row>
    <row r="17" spans="1:15" s="2" customFormat="1" ht="16.5">
      <c r="A17" s="6"/>
      <c r="B17" s="6"/>
      <c r="C17" s="32"/>
      <c r="D17" s="90" t="s">
        <v>153</v>
      </c>
      <c r="E17" s="36">
        <v>10</v>
      </c>
      <c r="F17" s="119">
        <v>2.65</v>
      </c>
      <c r="G17" s="91">
        <f>E17/100*F17</f>
        <v>0.26500000000000001</v>
      </c>
      <c r="H17" s="54"/>
      <c r="I17" s="6"/>
      <c r="J17" s="6"/>
      <c r="K17" s="28"/>
      <c r="L17" s="168" t="s">
        <v>113</v>
      </c>
      <c r="M17" s="169"/>
      <c r="N17" s="34">
        <v>2.65</v>
      </c>
      <c r="O17" s="34">
        <v>2</v>
      </c>
    </row>
    <row r="18" spans="1:15" s="2" customFormat="1" ht="16.5">
      <c r="A18" s="6"/>
      <c r="B18" s="6"/>
      <c r="C18" s="32"/>
      <c r="D18" s="92" t="s">
        <v>154</v>
      </c>
      <c r="E18" s="36">
        <v>50</v>
      </c>
      <c r="F18" s="120">
        <v>2.71</v>
      </c>
      <c r="G18" s="91">
        <f>E18/100*F18</f>
        <v>1.355</v>
      </c>
      <c r="H18" s="6"/>
      <c r="I18" s="6"/>
      <c r="J18" s="6"/>
      <c r="K18" s="28"/>
      <c r="L18" s="168" t="s">
        <v>114</v>
      </c>
      <c r="M18" s="169"/>
      <c r="N18" s="34">
        <v>2.56</v>
      </c>
      <c r="O18" s="34">
        <v>2.58</v>
      </c>
    </row>
    <row r="19" spans="1:15" s="2" customFormat="1" ht="16.5">
      <c r="A19" s="6"/>
      <c r="B19" s="6"/>
      <c r="C19" s="32"/>
      <c r="D19" s="92" t="s">
        <v>155</v>
      </c>
      <c r="E19" s="36">
        <v>40</v>
      </c>
      <c r="F19" s="119">
        <v>2.86</v>
      </c>
      <c r="G19" s="91">
        <f>E19/100*F19</f>
        <v>1.1439999999999999</v>
      </c>
      <c r="H19" s="6"/>
      <c r="I19" s="32"/>
      <c r="J19" s="6"/>
      <c r="K19" s="28"/>
      <c r="L19" s="168" t="s">
        <v>115</v>
      </c>
      <c r="M19" s="169"/>
      <c r="N19" s="34">
        <v>2.63</v>
      </c>
      <c r="O19" s="34">
        <v>2.76</v>
      </c>
    </row>
    <row r="20" spans="1:15" s="2" customFormat="1" ht="16.5">
      <c r="A20" s="6"/>
      <c r="B20" s="6"/>
      <c r="C20" s="32"/>
      <c r="D20" s="92"/>
      <c r="E20" s="36"/>
      <c r="F20" s="34"/>
      <c r="G20" s="91"/>
      <c r="H20" s="6"/>
      <c r="I20" s="6"/>
      <c r="J20" s="6"/>
      <c r="K20" s="28"/>
      <c r="L20" s="168" t="s">
        <v>116</v>
      </c>
      <c r="M20" s="169"/>
      <c r="N20" s="34">
        <v>3.2</v>
      </c>
      <c r="O20" s="34">
        <v>3.3</v>
      </c>
    </row>
    <row r="21" spans="1:15" s="2" customFormat="1" ht="16.5">
      <c r="A21" s="49"/>
      <c r="B21" s="6"/>
      <c r="C21" s="6"/>
      <c r="D21" s="92"/>
      <c r="E21" s="36"/>
      <c r="F21" s="34"/>
      <c r="G21" s="91"/>
      <c r="H21" s="6"/>
      <c r="I21" s="6"/>
      <c r="J21" s="6"/>
      <c r="K21" s="28"/>
      <c r="L21" s="168" t="s">
        <v>117</v>
      </c>
      <c r="M21" s="169"/>
      <c r="N21" s="34">
        <v>3</v>
      </c>
      <c r="O21" s="34">
        <v>3</v>
      </c>
    </row>
    <row r="22" spans="1:15" s="2" customFormat="1" ht="16.5">
      <c r="A22" s="49"/>
      <c r="B22" s="6"/>
      <c r="C22" s="6"/>
      <c r="D22" s="92"/>
      <c r="E22" s="36"/>
      <c r="F22" s="34"/>
      <c r="G22" s="91"/>
      <c r="H22" s="6"/>
      <c r="I22" s="6"/>
      <c r="J22" s="6"/>
      <c r="K22" s="28"/>
      <c r="L22" s="168" t="s">
        <v>118</v>
      </c>
      <c r="M22" s="169"/>
      <c r="N22" s="34">
        <v>2.83</v>
      </c>
      <c r="O22" s="34">
        <v>2.8</v>
      </c>
    </row>
    <row r="23" spans="1:15" s="2" customFormat="1" ht="16.5">
      <c r="A23" s="49"/>
      <c r="B23" s="6"/>
      <c r="C23" s="6"/>
      <c r="D23" s="43"/>
      <c r="E23" s="43"/>
      <c r="F23" s="43"/>
      <c r="G23" s="43"/>
      <c r="H23" s="6"/>
      <c r="I23" s="6"/>
      <c r="J23" s="6"/>
      <c r="K23" s="6"/>
      <c r="L23" s="172" t="s">
        <v>119</v>
      </c>
      <c r="M23" s="172"/>
      <c r="N23" s="51">
        <v>2.5</v>
      </c>
      <c r="O23" s="34">
        <v>2.6</v>
      </c>
    </row>
    <row r="24" spans="1:15" s="2" customFormat="1" ht="16.5">
      <c r="A24" s="49"/>
      <c r="B24" s="6"/>
      <c r="C24" s="6"/>
      <c r="D24" s="93" t="s">
        <v>125</v>
      </c>
      <c r="E24" s="34">
        <f>E17+E18+E19</f>
        <v>100</v>
      </c>
      <c r="F24" s="6"/>
      <c r="G24" s="6"/>
      <c r="H24" s="6"/>
      <c r="I24" s="6"/>
      <c r="J24" s="6"/>
      <c r="K24" s="46"/>
      <c r="L24" s="172" t="s">
        <v>120</v>
      </c>
      <c r="M24" s="172"/>
      <c r="N24" s="34">
        <v>4.3</v>
      </c>
      <c r="O24" s="34">
        <v>3.8</v>
      </c>
    </row>
    <row r="25" spans="1:15" s="2" customFormat="1" ht="16.5" customHeight="1">
      <c r="A25" s="6"/>
      <c r="B25" s="49"/>
      <c r="C25" s="6"/>
      <c r="D25" s="6"/>
      <c r="E25" s="6"/>
      <c r="F25" s="6"/>
      <c r="G25" s="6"/>
      <c r="H25" s="6"/>
      <c r="I25" s="52" t="s">
        <v>69</v>
      </c>
      <c r="J25" s="94"/>
      <c r="K25" s="6"/>
      <c r="L25" s="172" t="s">
        <v>121</v>
      </c>
      <c r="M25" s="172"/>
      <c r="N25" s="51">
        <v>2.71</v>
      </c>
      <c r="O25" s="34">
        <v>2.85</v>
      </c>
    </row>
    <row r="26" spans="1:15" s="2" customFormat="1" ht="16.5" customHeight="1">
      <c r="A26" s="143" t="s">
        <v>45</v>
      </c>
      <c r="B26" s="144"/>
      <c r="C26" s="144"/>
      <c r="D26" s="144"/>
      <c r="E26" s="144"/>
      <c r="F26" s="144"/>
      <c r="G26" s="144"/>
      <c r="H26" s="144"/>
      <c r="I26" s="144"/>
      <c r="J26" s="147"/>
      <c r="K26" s="46"/>
      <c r="L26" s="168" t="s">
        <v>122</v>
      </c>
      <c r="M26" s="169"/>
      <c r="N26" s="34">
        <v>2.86</v>
      </c>
      <c r="O26" s="34">
        <v>3</v>
      </c>
    </row>
    <row r="27" spans="1:15" s="2" customFormat="1" ht="20.100000000000001" customHeight="1">
      <c r="A27" s="6"/>
      <c r="B27" s="6"/>
      <c r="C27" s="145" t="s">
        <v>79</v>
      </c>
      <c r="D27" s="170"/>
      <c r="E27" s="170"/>
      <c r="F27" s="170"/>
      <c r="G27" s="170"/>
      <c r="H27" s="170"/>
      <c r="I27" s="95" t="s">
        <v>102</v>
      </c>
      <c r="J27" s="121">
        <f>SUM(G17:G19)/1000*1000000</f>
        <v>2764.0000000000005</v>
      </c>
      <c r="K27" s="46"/>
      <c r="L27" s="168" t="s">
        <v>123</v>
      </c>
      <c r="M27" s="169"/>
      <c r="N27" s="34">
        <v>2.3199999999999998</v>
      </c>
      <c r="O27" s="34">
        <v>2.96</v>
      </c>
    </row>
    <row r="28" spans="1:15" s="2" customFormat="1" ht="12.9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171"/>
      <c r="M28" s="171"/>
      <c r="N28" s="38"/>
      <c r="O28" s="38"/>
    </row>
    <row r="29" spans="1:15" s="2" customFormat="1" ht="19.5" customHeight="1">
      <c r="H29" s="6"/>
      <c r="I29" s="6"/>
      <c r="J29" s="6"/>
      <c r="K29" s="6"/>
    </row>
    <row r="30" spans="1:15" s="2" customFormat="1" ht="18.75">
      <c r="A30" s="153" t="s">
        <v>17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5"/>
    </row>
    <row r="31" spans="1:15" s="2" customFormat="1" ht="8.1" customHeight="1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5" s="2" customFormat="1" ht="16.5">
      <c r="B32" s="152" t="s">
        <v>18</v>
      </c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</row>
    <row r="33" spans="1:15" s="2" customFormat="1" ht="12.95" customHeight="1">
      <c r="H33" s="6"/>
      <c r="I33" s="6"/>
      <c r="J33" s="6"/>
      <c r="K33" s="6"/>
    </row>
    <row r="34" spans="1:15" s="2" customFormat="1" ht="16.5">
      <c r="B34" s="21" t="s">
        <v>77</v>
      </c>
      <c r="C34" s="21"/>
      <c r="D34" s="21"/>
      <c r="E34" s="21"/>
      <c r="F34" s="21"/>
      <c r="G34" s="21"/>
      <c r="H34" s="23"/>
      <c r="I34" s="23"/>
      <c r="J34" s="23"/>
      <c r="K34" s="6"/>
    </row>
    <row r="35" spans="1:15" s="2" customFormat="1" ht="18">
      <c r="B35" s="2" t="s">
        <v>2</v>
      </c>
      <c r="C35" s="4" t="s">
        <v>88</v>
      </c>
      <c r="D35" s="4"/>
      <c r="E35" s="4"/>
      <c r="F35" s="4"/>
      <c r="G35" s="4"/>
      <c r="H35" s="4"/>
      <c r="I35" s="4"/>
      <c r="J35" s="4"/>
      <c r="K35" s="4"/>
    </row>
    <row r="36" spans="1:15" s="2" customFormat="1" ht="18">
      <c r="C36" s="2" t="s">
        <v>140</v>
      </c>
      <c r="E36" s="4"/>
      <c r="F36" s="4"/>
      <c r="G36" s="4"/>
      <c r="H36" s="4"/>
      <c r="I36" s="4"/>
      <c r="J36" s="4"/>
    </row>
    <row r="37" spans="1:15" s="2" customFormat="1" ht="12.95" customHeight="1">
      <c r="H37" s="6"/>
      <c r="I37" s="6"/>
      <c r="J37" s="6"/>
      <c r="K37" s="6"/>
    </row>
    <row r="38" spans="1:15" s="2" customFormat="1" ht="16.5">
      <c r="B38" s="5" t="s">
        <v>20</v>
      </c>
      <c r="H38" s="6"/>
      <c r="I38" s="6"/>
      <c r="J38" s="6"/>
      <c r="K38" s="6"/>
    </row>
    <row r="39" spans="1:15" s="2" customFormat="1" ht="20.100000000000001" customHeight="1">
      <c r="B39" s="2" t="s">
        <v>23</v>
      </c>
      <c r="C39" s="2" t="s">
        <v>128</v>
      </c>
    </row>
    <row r="40" spans="1:15" s="2" customFormat="1" ht="18">
      <c r="A40" s="6"/>
      <c r="B40" s="6"/>
      <c r="C40" s="6" t="s">
        <v>129</v>
      </c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1:15" s="2" customFormat="1" ht="16.5">
      <c r="A41" s="6"/>
      <c r="B41" s="6"/>
      <c r="C41" s="6" t="s">
        <v>46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1:15" s="2" customFormat="1" ht="16.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1:15" s="2" customFormat="1" ht="16.5">
      <c r="A43" s="6"/>
      <c r="B43" s="6"/>
      <c r="C43" s="156" t="s">
        <v>47</v>
      </c>
      <c r="D43" s="158"/>
      <c r="E43" s="158"/>
      <c r="F43" s="158"/>
      <c r="G43" s="158"/>
      <c r="H43" s="158"/>
      <c r="I43" s="158"/>
      <c r="J43" s="158"/>
      <c r="K43" s="158"/>
      <c r="L43" s="159"/>
      <c r="M43" s="6"/>
      <c r="N43" s="6"/>
      <c r="O43" s="6"/>
    </row>
    <row r="44" spans="1:15" s="2" customFormat="1" ht="27.95" customHeight="1">
      <c r="A44" s="42"/>
      <c r="B44" s="6"/>
      <c r="C44" s="6"/>
      <c r="D44" s="6"/>
      <c r="E44" s="6"/>
      <c r="F44" s="52" t="s">
        <v>69</v>
      </c>
      <c r="G44" s="53" t="s">
        <v>147</v>
      </c>
      <c r="H44" s="53" t="s">
        <v>148</v>
      </c>
      <c r="I44" s="53" t="s">
        <v>149</v>
      </c>
      <c r="J44" s="53" t="s">
        <v>150</v>
      </c>
      <c r="K44" s="53" t="s">
        <v>151</v>
      </c>
      <c r="L44" s="53" t="s">
        <v>152</v>
      </c>
      <c r="M44" s="26"/>
      <c r="N44" s="25"/>
      <c r="O44" s="25"/>
    </row>
    <row r="45" spans="1:15" s="2" customFormat="1" ht="18">
      <c r="A45" s="25"/>
      <c r="B45" s="6"/>
      <c r="C45" s="6"/>
      <c r="D45" s="150" t="s">
        <v>130</v>
      </c>
      <c r="E45" s="151"/>
      <c r="F45" s="96" t="s">
        <v>8</v>
      </c>
      <c r="G45" s="34">
        <v>273.32</v>
      </c>
      <c r="H45" s="51">
        <v>284.04000000000002</v>
      </c>
      <c r="I45" s="34">
        <v>282.08</v>
      </c>
      <c r="J45" s="51">
        <v>272.61</v>
      </c>
      <c r="K45" s="97">
        <v>283.42</v>
      </c>
      <c r="L45" s="97">
        <v>282.54000000000002</v>
      </c>
      <c r="M45" s="25"/>
      <c r="N45" s="25"/>
      <c r="O45" s="25"/>
    </row>
    <row r="46" spans="1:15" s="2" customFormat="1" ht="18">
      <c r="A46" s="25"/>
      <c r="B46" s="6"/>
      <c r="C46" s="6"/>
      <c r="D46" s="160" t="s">
        <v>55</v>
      </c>
      <c r="E46" s="161"/>
      <c r="F46" s="96" t="s">
        <v>111</v>
      </c>
      <c r="G46" s="51">
        <v>48.23</v>
      </c>
      <c r="H46" s="51">
        <v>49.075000000000003</v>
      </c>
      <c r="I46" s="51">
        <v>49.1</v>
      </c>
      <c r="J46" s="51">
        <v>48.475000000000001</v>
      </c>
      <c r="K46" s="97">
        <v>48.65</v>
      </c>
      <c r="L46" s="97">
        <v>48.9</v>
      </c>
      <c r="M46" s="25"/>
      <c r="N46" s="25"/>
      <c r="O46" s="25"/>
    </row>
    <row r="47" spans="1:15" s="2" customFormat="1" ht="18">
      <c r="A47" s="25"/>
      <c r="B47" s="6"/>
      <c r="C47" s="6"/>
      <c r="D47" s="150" t="s">
        <v>56</v>
      </c>
      <c r="E47" s="151"/>
      <c r="F47" s="96" t="s">
        <v>111</v>
      </c>
      <c r="G47" s="51">
        <v>48.575000000000003</v>
      </c>
      <c r="H47" s="51">
        <v>49.225000000000001</v>
      </c>
      <c r="I47" s="51">
        <v>49.05</v>
      </c>
      <c r="J47" s="51">
        <v>49.024999999999999</v>
      </c>
      <c r="K47" s="97">
        <v>49.274999999999999</v>
      </c>
      <c r="L47" s="97">
        <v>49.274999999999999</v>
      </c>
      <c r="M47" s="25"/>
      <c r="N47" s="25"/>
      <c r="O47" s="25"/>
    </row>
    <row r="48" spans="1:15" s="2" customFormat="1" ht="18">
      <c r="A48" s="25"/>
      <c r="B48" s="6"/>
      <c r="C48" s="6"/>
      <c r="D48" s="160" t="s">
        <v>57</v>
      </c>
      <c r="E48" s="161"/>
      <c r="F48" s="98" t="s">
        <v>111</v>
      </c>
      <c r="G48" s="51">
        <v>49.524999999999999</v>
      </c>
      <c r="H48" s="51">
        <v>50.375</v>
      </c>
      <c r="I48" s="51">
        <v>49.774999999999999</v>
      </c>
      <c r="J48" s="51">
        <v>49.174999999999997</v>
      </c>
      <c r="K48" s="97">
        <v>49.9</v>
      </c>
      <c r="L48" s="97">
        <v>49.9</v>
      </c>
      <c r="M48" s="25"/>
      <c r="N48" s="25"/>
      <c r="O48" s="25"/>
    </row>
    <row r="49" spans="1:15" s="2" customFormat="1" ht="18" customHeight="1">
      <c r="A49" s="25"/>
      <c r="B49" s="6"/>
      <c r="C49" s="6"/>
      <c r="D49" s="150" t="s">
        <v>131</v>
      </c>
      <c r="E49" s="151"/>
      <c r="F49" s="96" t="s">
        <v>112</v>
      </c>
      <c r="G49" s="36">
        <f t="shared" ref="G49:L49" si="0">G46*G47*G48</f>
        <v>116025.79568124999</v>
      </c>
      <c r="H49" s="36">
        <f t="shared" si="0"/>
        <v>121691.737578125</v>
      </c>
      <c r="I49" s="36">
        <f t="shared" si="0"/>
        <v>119875.870125</v>
      </c>
      <c r="J49" s="36">
        <f t="shared" si="0"/>
        <v>116863.742078125</v>
      </c>
      <c r="K49" s="36">
        <f t="shared" si="0"/>
        <v>119621.71462499998</v>
      </c>
      <c r="L49" s="36">
        <f t="shared" si="0"/>
        <v>120236.42024999998</v>
      </c>
      <c r="M49" s="148" t="s">
        <v>10</v>
      </c>
      <c r="N49" s="162" t="s">
        <v>26</v>
      </c>
      <c r="O49" s="203" t="s">
        <v>175</v>
      </c>
    </row>
    <row r="50" spans="1:15" s="2" customFormat="1" ht="16.5" customHeight="1">
      <c r="A50" s="143" t="s">
        <v>45</v>
      </c>
      <c r="B50" s="144"/>
      <c r="C50" s="144"/>
      <c r="D50" s="144"/>
      <c r="E50" s="144"/>
      <c r="F50" s="173"/>
      <c r="G50" s="144"/>
      <c r="H50" s="144"/>
      <c r="I50" s="144"/>
      <c r="J50" s="144"/>
      <c r="K50" s="144"/>
      <c r="L50" s="147"/>
      <c r="M50" s="149"/>
      <c r="N50" s="162"/>
      <c r="O50" s="203"/>
    </row>
    <row r="51" spans="1:15" s="2" customFormat="1" ht="20.100000000000001" customHeight="1">
      <c r="A51" s="32"/>
      <c r="B51" s="143" t="s">
        <v>78</v>
      </c>
      <c r="C51" s="144"/>
      <c r="D51" s="144"/>
      <c r="E51" s="144"/>
      <c r="F51" s="99" t="s">
        <v>102</v>
      </c>
      <c r="G51" s="34">
        <f t="shared" ref="G51:L51" si="1">(G45/(G49/1000))*1000</f>
        <v>2355.6830478532033</v>
      </c>
      <c r="H51" s="34">
        <f t="shared" si="1"/>
        <v>2334.094373643477</v>
      </c>
      <c r="I51" s="34">
        <f t="shared" si="1"/>
        <v>2353.1007508505454</v>
      </c>
      <c r="J51" s="34">
        <f t="shared" si="1"/>
        <v>2332.7166762960283</v>
      </c>
      <c r="K51" s="34">
        <f t="shared" si="1"/>
        <v>2369.3022699807339</v>
      </c>
      <c r="L51" s="34">
        <f t="shared" si="1"/>
        <v>2349.8703588524381</v>
      </c>
      <c r="M51" s="100">
        <f>AVERAGE(G51:L51)</f>
        <v>2349.1279129127374</v>
      </c>
      <c r="N51" s="100">
        <f>STDEV(G51:L51)</f>
        <v>13.868274115394456</v>
      </c>
      <c r="O51" s="204">
        <f>(N51/M51)*100</f>
        <v>0.59035840658837802</v>
      </c>
    </row>
    <row r="52" spans="1:15" s="2" customFormat="1" ht="18.75">
      <c r="A52" s="153" t="s">
        <v>48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7"/>
    </row>
    <row r="53" spans="1:15" s="2" customFormat="1" ht="16.5">
      <c r="H53" s="6"/>
      <c r="I53" s="6"/>
      <c r="J53" s="6"/>
      <c r="K53" s="6"/>
    </row>
    <row r="54" spans="1:15" s="2" customFormat="1" ht="17.25">
      <c r="A54" s="163" t="s">
        <v>49</v>
      </c>
      <c r="B54" s="164"/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5"/>
    </row>
    <row r="55" spans="1:15" s="2" customFormat="1" ht="8.1" customHeight="1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5" s="2" customFormat="1" ht="16.5">
      <c r="B56" s="152" t="s">
        <v>127</v>
      </c>
      <c r="C56" s="152"/>
      <c r="D56" s="152"/>
      <c r="E56" s="152"/>
      <c r="F56" s="152"/>
      <c r="G56" s="152"/>
      <c r="H56" s="152"/>
      <c r="I56" s="152"/>
      <c r="J56" s="152"/>
      <c r="K56" s="152"/>
      <c r="L56" s="152"/>
      <c r="M56" s="152"/>
      <c r="N56" s="152"/>
    </row>
    <row r="57" spans="1:15" s="2" customFormat="1" ht="15" customHeight="1">
      <c r="H57" s="6"/>
      <c r="I57" s="6"/>
      <c r="J57" s="6"/>
      <c r="K57" s="6"/>
    </row>
    <row r="58" spans="1:15" s="2" customFormat="1" ht="16.5">
      <c r="B58" s="21" t="s">
        <v>80</v>
      </c>
      <c r="C58" s="21"/>
      <c r="D58" s="21"/>
      <c r="E58" s="21"/>
      <c r="F58" s="21"/>
      <c r="G58" s="21"/>
      <c r="H58" s="23"/>
      <c r="I58" s="23"/>
      <c r="J58" s="23"/>
      <c r="K58" s="6"/>
    </row>
    <row r="59" spans="1:15" s="2" customFormat="1" ht="18">
      <c r="B59" s="2" t="s">
        <v>2</v>
      </c>
      <c r="C59" s="4" t="s">
        <v>88</v>
      </c>
      <c r="D59" s="4"/>
      <c r="E59" s="4"/>
      <c r="F59" s="4"/>
      <c r="G59" s="4"/>
      <c r="H59" s="4"/>
      <c r="I59" s="4"/>
      <c r="J59" s="4"/>
      <c r="K59" s="4"/>
    </row>
    <row r="60" spans="1:15" s="2" customFormat="1" ht="18">
      <c r="C60" s="2" t="s">
        <v>89</v>
      </c>
      <c r="E60" s="4"/>
      <c r="F60" s="4"/>
      <c r="G60" s="4"/>
      <c r="H60" s="4"/>
      <c r="I60" s="4"/>
      <c r="J60" s="4"/>
    </row>
    <row r="61" spans="1:15" s="2" customFormat="1" ht="18">
      <c r="C61" s="2" t="s">
        <v>90</v>
      </c>
      <c r="E61" s="4"/>
      <c r="F61" s="4"/>
      <c r="G61" s="4"/>
      <c r="H61" s="4"/>
      <c r="I61" s="4"/>
      <c r="J61" s="4"/>
    </row>
    <row r="62" spans="1:15" s="2" customFormat="1" ht="15" customHeight="1">
      <c r="H62" s="6"/>
      <c r="I62" s="6"/>
      <c r="J62" s="6"/>
      <c r="K62" s="6"/>
    </row>
    <row r="63" spans="1:15" s="2" customFormat="1" ht="16.5">
      <c r="B63" s="5" t="s">
        <v>20</v>
      </c>
      <c r="H63" s="6"/>
      <c r="I63" s="6"/>
      <c r="J63" s="6"/>
      <c r="K63" s="6"/>
    </row>
    <row r="64" spans="1:15" s="2" customFormat="1" ht="20.100000000000001" customHeight="1">
      <c r="B64" s="2" t="s">
        <v>23</v>
      </c>
      <c r="C64" s="2" t="s">
        <v>132</v>
      </c>
      <c r="K64" s="5" t="s">
        <v>133</v>
      </c>
      <c r="L64" s="5"/>
    </row>
    <row r="65" spans="1:19" s="2" customFormat="1" ht="18">
      <c r="C65" s="2" t="s">
        <v>134</v>
      </c>
      <c r="K65" s="5" t="s">
        <v>135</v>
      </c>
      <c r="L65" s="5"/>
    </row>
    <row r="66" spans="1:19" s="2" customFormat="1" ht="18">
      <c r="C66" s="2" t="s">
        <v>136</v>
      </c>
      <c r="K66" s="5" t="s">
        <v>137</v>
      </c>
      <c r="L66" s="5"/>
    </row>
    <row r="67" spans="1:19" s="2" customFormat="1" ht="16.5">
      <c r="C67" s="2" t="s">
        <v>141</v>
      </c>
    </row>
    <row r="68" spans="1:19" s="2" customFormat="1" ht="16.5"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9" s="2" customFormat="1" ht="27.95" customHeight="1">
      <c r="A69" s="7"/>
      <c r="B69" s="6"/>
      <c r="C69" s="6"/>
      <c r="D69" s="6"/>
      <c r="E69" s="6"/>
      <c r="F69" s="52" t="s">
        <v>69</v>
      </c>
      <c r="G69" s="53" t="str">
        <f t="shared" ref="G69:L69" si="2">G44</f>
        <v>Muestra A</v>
      </c>
      <c r="H69" s="53" t="str">
        <f t="shared" si="2"/>
        <v>Muestra B</v>
      </c>
      <c r="I69" s="53" t="str">
        <f t="shared" si="2"/>
        <v>Muestra C</v>
      </c>
      <c r="J69" s="53" t="str">
        <f t="shared" si="2"/>
        <v>Muestra D</v>
      </c>
      <c r="K69" s="53" t="str">
        <f t="shared" si="2"/>
        <v>Muestra F</v>
      </c>
      <c r="L69" s="53" t="str">
        <f t="shared" si="2"/>
        <v>Muestra H</v>
      </c>
      <c r="M69" s="26"/>
      <c r="N69" s="25"/>
      <c r="O69" s="25"/>
      <c r="P69" s="6"/>
    </row>
    <row r="70" spans="1:19" s="2" customFormat="1" ht="16.5" customHeight="1">
      <c r="A70" s="18"/>
      <c r="B70" s="156" t="s">
        <v>47</v>
      </c>
      <c r="C70" s="157"/>
      <c r="D70" s="157"/>
      <c r="E70" s="157"/>
      <c r="F70" s="157"/>
      <c r="G70" s="158"/>
      <c r="H70" s="158"/>
      <c r="I70" s="158"/>
      <c r="J70" s="158"/>
      <c r="K70" s="158"/>
      <c r="L70" s="159"/>
      <c r="M70" s="70"/>
      <c r="N70" s="70"/>
      <c r="O70" s="70"/>
      <c r="P70" s="6"/>
    </row>
    <row r="71" spans="1:19" s="2" customFormat="1" ht="18">
      <c r="A71" s="18"/>
      <c r="B71" s="25"/>
      <c r="C71" s="150" t="s">
        <v>130</v>
      </c>
      <c r="D71" s="151"/>
      <c r="E71" s="151"/>
      <c r="F71" s="96" t="s">
        <v>8</v>
      </c>
      <c r="G71" s="34">
        <v>273.32</v>
      </c>
      <c r="H71" s="51">
        <v>284.04000000000002</v>
      </c>
      <c r="I71" s="34">
        <v>282.08</v>
      </c>
      <c r="J71" s="51"/>
      <c r="K71" s="97"/>
      <c r="L71" s="97"/>
      <c r="M71" s="25"/>
      <c r="N71" s="25"/>
      <c r="O71" s="25"/>
      <c r="P71" s="6"/>
    </row>
    <row r="72" spans="1:19" s="2" customFormat="1" ht="18.75" thickBot="1">
      <c r="A72" s="18"/>
      <c r="B72" s="25"/>
      <c r="C72" s="160" t="s">
        <v>58</v>
      </c>
      <c r="D72" s="161"/>
      <c r="E72" s="161"/>
      <c r="F72" s="98" t="s">
        <v>8</v>
      </c>
      <c r="G72" s="34">
        <v>288.43</v>
      </c>
      <c r="H72" s="34">
        <v>300.15499999999997</v>
      </c>
      <c r="I72" s="34">
        <v>297.74</v>
      </c>
      <c r="J72" s="34"/>
      <c r="K72" s="34"/>
      <c r="L72" s="34"/>
      <c r="M72" s="25"/>
      <c r="N72" s="25"/>
      <c r="O72" s="25"/>
      <c r="P72" s="6"/>
    </row>
    <row r="73" spans="1:19" s="2" customFormat="1" ht="18" customHeight="1">
      <c r="A73" s="18"/>
      <c r="B73" s="25"/>
      <c r="C73" s="150" t="s">
        <v>59</v>
      </c>
      <c r="D73" s="151"/>
      <c r="E73" s="151"/>
      <c r="F73" s="96" t="s">
        <v>8</v>
      </c>
      <c r="G73" s="34">
        <v>173.43</v>
      </c>
      <c r="H73" s="34">
        <v>180.24</v>
      </c>
      <c r="I73" s="34">
        <v>178.97</v>
      </c>
      <c r="J73" s="34"/>
      <c r="K73" s="34"/>
      <c r="L73" s="34"/>
      <c r="M73" s="148" t="s">
        <v>10</v>
      </c>
      <c r="N73" s="162" t="s">
        <v>26</v>
      </c>
      <c r="O73" s="203" t="s">
        <v>175</v>
      </c>
      <c r="P73" s="6"/>
      <c r="Q73" s="141" t="s">
        <v>158</v>
      </c>
      <c r="R73" s="142"/>
    </row>
    <row r="74" spans="1:19" s="2" customFormat="1" ht="16.5" customHeight="1">
      <c r="A74" s="29" t="s">
        <v>50</v>
      </c>
      <c r="B74" s="101"/>
      <c r="C74" s="102"/>
      <c r="D74" s="102"/>
      <c r="E74" s="102"/>
      <c r="F74" s="102"/>
      <c r="G74" s="103"/>
      <c r="H74" s="103"/>
      <c r="I74" s="103"/>
      <c r="J74" s="103"/>
      <c r="K74" s="103"/>
      <c r="L74" s="103"/>
      <c r="M74" s="149"/>
      <c r="N74" s="162"/>
      <c r="O74" s="203"/>
      <c r="P74" s="6"/>
      <c r="Q74" s="113" t="s">
        <v>156</v>
      </c>
      <c r="R74" s="114" t="s">
        <v>157</v>
      </c>
    </row>
    <row r="75" spans="1:19" s="2" customFormat="1" ht="18">
      <c r="B75" s="104" t="s">
        <v>81</v>
      </c>
      <c r="C75" s="103"/>
      <c r="D75" s="103"/>
      <c r="E75" s="103"/>
      <c r="F75" s="105" t="s">
        <v>103</v>
      </c>
      <c r="G75" s="64">
        <f>(G45/(G49/1000))*1000</f>
        <v>2355.6830478532033</v>
      </c>
      <c r="H75" s="64">
        <f>(H45/(H49/1000))*1000</f>
        <v>2334.094373643477</v>
      </c>
      <c r="I75" s="64">
        <f>(I45/(I49/1000))*1000</f>
        <v>2353.1007508505454</v>
      </c>
      <c r="J75" s="106"/>
      <c r="K75" s="106"/>
      <c r="L75" s="106"/>
      <c r="M75" s="100">
        <f>AVERAGE(G75:L75)</f>
        <v>2347.6260574490752</v>
      </c>
      <c r="N75" s="100">
        <f>STDEV(G75:L75)</f>
        <v>11.789695263781262</v>
      </c>
      <c r="O75" s="204">
        <f>(N75/M75)*100</f>
        <v>0.50219647317221872</v>
      </c>
      <c r="P75" s="6"/>
      <c r="Q75" s="115">
        <f>(M77*M75)/1000</f>
        <v>13.110264276341905</v>
      </c>
      <c r="R75" s="116">
        <f>M76*1</f>
        <v>13.254321311699698</v>
      </c>
    </row>
    <row r="76" spans="1:19" s="2" customFormat="1" ht="18" customHeight="1" thickBot="1">
      <c r="B76" s="104" t="s">
        <v>138</v>
      </c>
      <c r="C76" s="103"/>
      <c r="D76" s="103"/>
      <c r="E76" s="103"/>
      <c r="F76" s="99" t="s">
        <v>51</v>
      </c>
      <c r="G76" s="64">
        <f>((G72-G71)/(G72-G73))*100</f>
        <v>13.13913043478262</v>
      </c>
      <c r="H76" s="64">
        <f>((H72-H71)/(H72-H73))*100</f>
        <v>13.43868573572944</v>
      </c>
      <c r="I76" s="64">
        <f>((I72-I71)/(I72-I73))*100</f>
        <v>13.185147764587038</v>
      </c>
      <c r="J76" s="64"/>
      <c r="K76" s="64"/>
      <c r="L76" s="64"/>
      <c r="M76" s="107">
        <f t="shared" ref="M76:M77" si="3">AVERAGE(G76:L76)</f>
        <v>13.254321311699698</v>
      </c>
      <c r="N76" s="107">
        <f t="shared" ref="N76:N77" si="4">STDEV(G76:L76)</f>
        <v>0.16131360542906548</v>
      </c>
      <c r="O76" s="204">
        <f>(N76/M76)*100</f>
        <v>1.2170642436944141</v>
      </c>
      <c r="P76" s="6"/>
      <c r="Q76" s="117" t="s">
        <v>159</v>
      </c>
      <c r="R76" s="118">
        <f>(M77*(M75/1000))/M76</f>
        <v>0.98913131559360701</v>
      </c>
    </row>
    <row r="77" spans="1:19" s="2" customFormat="1" ht="18" customHeight="1">
      <c r="B77" s="104" t="s">
        <v>82</v>
      </c>
      <c r="C77" s="103"/>
      <c r="D77" s="103"/>
      <c r="E77" s="103"/>
      <c r="F77" s="108" t="s">
        <v>27</v>
      </c>
      <c r="G77" s="64">
        <f>((G72-G71)/G71)*100</f>
        <v>5.5283184545587645</v>
      </c>
      <c r="H77" s="64">
        <f>((H72-H71)/H71)*100</f>
        <v>5.6734966906069397</v>
      </c>
      <c r="I77" s="64">
        <f>((I72-I71)/I71)*100</f>
        <v>5.551616562677264</v>
      </c>
      <c r="J77" s="64"/>
      <c r="K77" s="64"/>
      <c r="L77" s="64"/>
      <c r="M77" s="107">
        <f t="shared" si="3"/>
        <v>5.5844772359476558</v>
      </c>
      <c r="N77" s="107">
        <f t="shared" si="4"/>
        <v>7.7968249572216874E-2</v>
      </c>
      <c r="O77" s="204">
        <f>(N77/M77)*100</f>
        <v>1.3961602183697697</v>
      </c>
      <c r="P77" s="6"/>
      <c r="Q77" s="140" t="s">
        <v>174</v>
      </c>
      <c r="R77" s="140"/>
      <c r="S77" s="140"/>
    </row>
    <row r="78" spans="1:19" s="2" customFormat="1" ht="18">
      <c r="A78" s="17" t="s">
        <v>60</v>
      </c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9" s="2" customFormat="1" ht="12.95" customHeight="1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9" s="2" customFormat="1" ht="18.75">
      <c r="B80" s="6" t="s">
        <v>139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s="2" customFormat="1" ht="16.5"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s="2" customFormat="1" ht="11.25" customHeight="1"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s="2" customFormat="1" ht="18.75">
      <c r="A83" s="153" t="s">
        <v>52</v>
      </c>
      <c r="B83" s="154"/>
      <c r="C83" s="154"/>
      <c r="D83" s="154"/>
      <c r="E83" s="154"/>
      <c r="F83" s="154"/>
      <c r="G83" s="154"/>
      <c r="H83" s="154"/>
      <c r="I83" s="154"/>
      <c r="J83" s="154"/>
      <c r="K83" s="154"/>
      <c r="L83" s="154"/>
      <c r="M83" s="154"/>
      <c r="N83" s="154"/>
      <c r="O83" s="155"/>
    </row>
    <row r="84" spans="1:16" s="2" customFormat="1" ht="8.1" customHeight="1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6" s="2" customFormat="1" ht="16.5">
      <c r="B85" s="152" t="s">
        <v>53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</row>
    <row r="86" spans="1:16" s="2" customFormat="1" ht="15.75" customHeight="1">
      <c r="H86" s="6"/>
      <c r="I86" s="6"/>
      <c r="J86" s="6"/>
      <c r="K86" s="6"/>
    </row>
    <row r="87" spans="1:16" s="2" customFormat="1" ht="16.5">
      <c r="B87" s="21" t="s">
        <v>19</v>
      </c>
      <c r="C87" s="21"/>
      <c r="D87" s="21"/>
      <c r="E87" s="21"/>
      <c r="F87" s="21"/>
      <c r="G87" s="21"/>
      <c r="H87" s="23"/>
      <c r="I87" s="23"/>
      <c r="J87" s="23"/>
      <c r="K87" s="6"/>
    </row>
    <row r="88" spans="1:16" s="2" customFormat="1" ht="20.100000000000001" customHeight="1">
      <c r="B88" s="2" t="s">
        <v>2</v>
      </c>
      <c r="C88" s="4" t="s">
        <v>91</v>
      </c>
      <c r="D88" s="4"/>
      <c r="E88" s="4"/>
      <c r="F88" s="4"/>
      <c r="G88" s="4"/>
      <c r="H88" s="4"/>
      <c r="I88" s="4"/>
      <c r="J88" s="4"/>
      <c r="K88" s="4"/>
    </row>
    <row r="89" spans="1:16" s="2" customFormat="1" ht="20.100000000000001" customHeight="1">
      <c r="C89" s="2" t="s">
        <v>92</v>
      </c>
      <c r="E89" s="4"/>
      <c r="F89" s="4"/>
      <c r="G89" s="4"/>
      <c r="H89" s="4"/>
      <c r="I89" s="4"/>
      <c r="J89" s="4"/>
    </row>
    <row r="90" spans="1:16" s="2" customFormat="1" ht="15" customHeight="1"/>
    <row r="91" spans="1:16" s="2" customFormat="1" ht="16.5">
      <c r="B91" s="5" t="s">
        <v>20</v>
      </c>
      <c r="H91" s="6"/>
      <c r="I91" s="6"/>
      <c r="J91" s="6"/>
      <c r="K91" s="6"/>
    </row>
    <row r="92" spans="1:16" s="2" customFormat="1" ht="18">
      <c r="B92" s="2" t="s">
        <v>23</v>
      </c>
      <c r="C92" s="2" t="s">
        <v>93</v>
      </c>
      <c r="I92" s="6"/>
      <c r="K92" s="6"/>
    </row>
    <row r="93" spans="1:16" s="2" customFormat="1" ht="15" customHeight="1">
      <c r="J93" s="31" t="s">
        <v>69</v>
      </c>
      <c r="K93" s="6"/>
      <c r="M93" s="33"/>
      <c r="N93" s="18"/>
    </row>
    <row r="94" spans="1:16" s="2" customFormat="1" ht="16.5">
      <c r="A94" s="6"/>
      <c r="B94" s="6"/>
      <c r="C94" s="6"/>
      <c r="D94" s="143" t="s">
        <v>47</v>
      </c>
      <c r="E94" s="144"/>
      <c r="F94" s="144"/>
      <c r="G94" s="144"/>
      <c r="H94" s="144"/>
      <c r="I94" s="144"/>
      <c r="J94" s="144"/>
      <c r="K94" s="147"/>
      <c r="L94" s="6"/>
      <c r="M94" s="6"/>
    </row>
    <row r="95" spans="1:16" s="2" customFormat="1" ht="18" customHeight="1">
      <c r="A95" s="6"/>
      <c r="B95" s="6"/>
      <c r="C95" s="6"/>
      <c r="D95" s="6"/>
      <c r="E95" s="150" t="s">
        <v>83</v>
      </c>
      <c r="F95" s="151"/>
      <c r="G95" s="151"/>
      <c r="H95" s="151"/>
      <c r="I95" s="151"/>
      <c r="J95" s="109" t="s">
        <v>104</v>
      </c>
      <c r="K95" s="110">
        <f>J27</f>
        <v>2764.0000000000005</v>
      </c>
      <c r="L95" s="6"/>
      <c r="M95" s="6"/>
    </row>
    <row r="96" spans="1:16" s="2" customFormat="1" ht="18" customHeight="1">
      <c r="A96" s="6"/>
      <c r="B96" s="49"/>
      <c r="C96" s="6"/>
      <c r="D96" s="6"/>
      <c r="E96" s="150" t="s">
        <v>61</v>
      </c>
      <c r="F96" s="151"/>
      <c r="G96" s="151"/>
      <c r="H96" s="151"/>
      <c r="I96" s="151"/>
      <c r="J96" s="109" t="s">
        <v>104</v>
      </c>
      <c r="K96" s="111">
        <f>O75</f>
        <v>0.50219647317221872</v>
      </c>
      <c r="L96" s="6"/>
      <c r="M96" s="6"/>
    </row>
    <row r="97" spans="1:13" s="2" customFormat="1" ht="18" customHeight="1">
      <c r="A97" s="143" t="s">
        <v>45</v>
      </c>
      <c r="B97" s="144"/>
      <c r="C97" s="144"/>
      <c r="D97" s="144"/>
      <c r="E97" s="144"/>
      <c r="F97" s="144"/>
      <c r="G97" s="144"/>
      <c r="H97" s="144"/>
      <c r="I97" s="144"/>
      <c r="J97" s="144"/>
      <c r="K97" s="144"/>
      <c r="L97" s="144"/>
      <c r="M97" s="147"/>
    </row>
    <row r="98" spans="1:13" s="2" customFormat="1" ht="18" customHeight="1">
      <c r="A98" s="6"/>
      <c r="B98" s="49"/>
      <c r="C98" s="6"/>
      <c r="D98" s="6"/>
      <c r="E98" s="6"/>
      <c r="F98" s="6"/>
      <c r="G98" s="40"/>
      <c r="H98" s="145" t="s">
        <v>84</v>
      </c>
      <c r="I98" s="146"/>
      <c r="J98" s="146"/>
      <c r="K98" s="146"/>
      <c r="L98" s="47" t="s">
        <v>27</v>
      </c>
      <c r="M98" s="112">
        <f>((K95-K96)/K95)*100</f>
        <v>99.981830807772354</v>
      </c>
    </row>
    <row r="99" spans="1:13" s="2" customFormat="1" ht="18">
      <c r="A99" s="6"/>
      <c r="B99" s="6"/>
      <c r="C99" s="6"/>
      <c r="D99" s="6"/>
      <c r="E99" s="6"/>
      <c r="F99" s="6"/>
      <c r="G99" s="6"/>
      <c r="H99" s="143" t="s">
        <v>105</v>
      </c>
      <c r="I99" s="144"/>
      <c r="J99" s="144"/>
      <c r="K99" s="144"/>
      <c r="L99" s="50" t="s">
        <v>27</v>
      </c>
      <c r="M99" s="112">
        <f>O76</f>
        <v>1.2170642436944141</v>
      </c>
    </row>
    <row r="100" spans="1:13" s="2" customFormat="1" ht="18">
      <c r="A100" s="6"/>
      <c r="B100" s="6"/>
      <c r="C100" s="6"/>
      <c r="D100" s="6"/>
      <c r="E100" s="6"/>
      <c r="F100" s="6"/>
      <c r="G100" s="6"/>
      <c r="H100" s="143" t="s">
        <v>106</v>
      </c>
      <c r="I100" s="144"/>
      <c r="J100" s="144"/>
      <c r="K100" s="144"/>
      <c r="L100" s="50" t="s">
        <v>27</v>
      </c>
      <c r="M100" s="112">
        <f>M98-M99</f>
        <v>98.764766564077945</v>
      </c>
    </row>
    <row r="101" spans="1:13" s="2" customFormat="1" ht="16.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 spans="1:13" s="2" customFormat="1" ht="16.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 spans="1:13" s="2" customFormat="1" ht="16.5">
      <c r="H103" s="6"/>
      <c r="I103" s="6"/>
      <c r="J103" s="6"/>
      <c r="K103" s="6"/>
    </row>
    <row r="104" spans="1:13" s="2" customFormat="1" ht="16.5">
      <c r="H104" s="6"/>
      <c r="I104" s="6"/>
      <c r="J104" s="6"/>
      <c r="K104" s="6"/>
    </row>
    <row r="105" spans="1:13" s="2" customFormat="1" ht="16.5">
      <c r="H105" s="6"/>
      <c r="I105" s="6"/>
      <c r="J105" s="6"/>
      <c r="K105" s="6"/>
    </row>
    <row r="106" spans="1:13" s="2" customFormat="1" ht="16.5">
      <c r="H106" s="6"/>
      <c r="I106" s="6"/>
      <c r="J106" s="6"/>
      <c r="K106" s="6"/>
    </row>
    <row r="107" spans="1:13" s="2" customFormat="1" ht="16.5">
      <c r="H107" s="6"/>
      <c r="I107" s="6"/>
      <c r="J107" s="6"/>
      <c r="K107" s="6"/>
    </row>
    <row r="108" spans="1:13" s="2" customFormat="1" ht="16.5">
      <c r="H108" s="6"/>
      <c r="I108" s="6"/>
      <c r="J108" s="6"/>
      <c r="K108" s="6"/>
    </row>
    <row r="109" spans="1:13" s="2" customFormat="1" ht="16.5">
      <c r="H109" s="6"/>
      <c r="I109" s="6"/>
      <c r="J109" s="6"/>
      <c r="K109" s="6"/>
    </row>
    <row r="110" spans="1:13" s="2" customFormat="1" ht="16.5">
      <c r="H110" s="6"/>
      <c r="I110" s="6"/>
      <c r="J110" s="6"/>
      <c r="K110" s="6"/>
    </row>
    <row r="111" spans="1:13" s="2" customFormat="1" ht="16.5">
      <c r="H111" s="6"/>
      <c r="I111" s="6"/>
      <c r="J111" s="6"/>
      <c r="K111" s="6"/>
    </row>
    <row r="112" spans="1:13" s="2" customFormat="1" ht="16.5">
      <c r="H112" s="6"/>
      <c r="I112" s="6"/>
      <c r="J112" s="6"/>
      <c r="K112" s="6"/>
    </row>
    <row r="113" spans="8:11" s="2" customFormat="1" ht="16.5">
      <c r="H113" s="6"/>
      <c r="I113" s="6"/>
      <c r="J113" s="6"/>
      <c r="K113" s="6"/>
    </row>
    <row r="114" spans="8:11" s="2" customFormat="1" ht="16.5">
      <c r="H114" s="6"/>
      <c r="I114" s="6"/>
      <c r="J114" s="6"/>
      <c r="K114" s="6"/>
    </row>
    <row r="115" spans="8:11" s="2" customFormat="1" ht="16.5">
      <c r="H115" s="6"/>
      <c r="I115" s="6"/>
      <c r="J115" s="6"/>
      <c r="K115" s="6"/>
    </row>
    <row r="116" spans="8:11" s="2" customFormat="1" ht="16.5">
      <c r="H116" s="6"/>
      <c r="I116" s="6"/>
      <c r="J116" s="6"/>
      <c r="K116" s="6"/>
    </row>
    <row r="117" spans="8:11" s="2" customFormat="1" ht="16.5">
      <c r="H117" s="6"/>
      <c r="I117" s="6"/>
      <c r="J117" s="6"/>
      <c r="K117" s="6"/>
    </row>
    <row r="118" spans="8:11" s="2" customFormat="1" ht="16.5">
      <c r="H118" s="6"/>
      <c r="I118" s="6"/>
      <c r="J118" s="6"/>
      <c r="K118" s="6"/>
    </row>
    <row r="119" spans="8:11" s="2" customFormat="1" ht="16.5">
      <c r="H119" s="6"/>
      <c r="I119" s="6"/>
      <c r="J119" s="6"/>
      <c r="K119" s="6"/>
    </row>
    <row r="120" spans="8:11" s="2" customFormat="1" ht="16.5">
      <c r="H120" s="6"/>
      <c r="I120" s="6"/>
      <c r="J120" s="6"/>
      <c r="K120" s="6"/>
    </row>
    <row r="121" spans="8:11" s="2" customFormat="1" ht="16.5">
      <c r="H121" s="6"/>
      <c r="I121" s="6"/>
      <c r="J121" s="6"/>
      <c r="K121" s="6"/>
    </row>
    <row r="122" spans="8:11" s="2" customFormat="1" ht="16.5">
      <c r="H122" s="6"/>
      <c r="I122" s="6"/>
      <c r="J122" s="6"/>
      <c r="K122" s="6"/>
    </row>
    <row r="123" spans="8:11" s="2" customFormat="1" ht="16.5">
      <c r="H123" s="6"/>
      <c r="I123" s="6"/>
      <c r="J123" s="6"/>
      <c r="K123" s="6"/>
    </row>
    <row r="124" spans="8:11" s="2" customFormat="1" ht="16.5">
      <c r="H124" s="6"/>
      <c r="I124" s="6"/>
      <c r="J124" s="6"/>
      <c r="K124" s="6"/>
    </row>
    <row r="125" spans="8:11" s="2" customFormat="1" ht="16.5">
      <c r="H125" s="6"/>
      <c r="I125" s="6"/>
      <c r="J125" s="6"/>
      <c r="K125" s="6"/>
    </row>
    <row r="126" spans="8:11" s="2" customFormat="1" ht="16.5">
      <c r="H126" s="6"/>
      <c r="I126" s="6"/>
      <c r="J126" s="6"/>
      <c r="K126" s="6"/>
    </row>
    <row r="127" spans="8:11" s="2" customFormat="1" ht="16.5">
      <c r="H127" s="6"/>
      <c r="I127" s="6"/>
      <c r="J127" s="6"/>
      <c r="K127" s="6"/>
    </row>
    <row r="128" spans="8:11" s="2" customFormat="1" ht="16.5">
      <c r="H128" s="6"/>
      <c r="I128" s="6"/>
      <c r="J128" s="6"/>
      <c r="K128" s="6"/>
    </row>
    <row r="129" spans="8:11" s="2" customFormat="1" ht="16.5">
      <c r="H129" s="6"/>
      <c r="I129" s="6"/>
      <c r="J129" s="6"/>
      <c r="K129" s="6"/>
    </row>
    <row r="130" spans="8:11" s="2" customFormat="1" ht="16.5">
      <c r="H130" s="6"/>
      <c r="I130" s="6"/>
      <c r="J130" s="6"/>
      <c r="K130" s="6"/>
    </row>
    <row r="131" spans="8:11" s="2" customFormat="1" ht="16.5">
      <c r="H131" s="6"/>
      <c r="I131" s="6"/>
      <c r="J131" s="6"/>
      <c r="K131" s="6"/>
    </row>
    <row r="132" spans="8:11" s="2" customFormat="1" ht="16.5">
      <c r="H132" s="6"/>
      <c r="I132" s="6"/>
      <c r="J132" s="6"/>
      <c r="K132" s="6"/>
    </row>
    <row r="133" spans="8:11" s="2" customFormat="1" ht="16.5">
      <c r="H133" s="6"/>
      <c r="I133" s="6"/>
      <c r="J133" s="6"/>
      <c r="K133" s="6"/>
    </row>
    <row r="134" spans="8:11" s="2" customFormat="1" ht="16.5">
      <c r="H134" s="6"/>
      <c r="I134" s="6"/>
      <c r="J134" s="6"/>
      <c r="K134" s="6"/>
    </row>
    <row r="135" spans="8:11" s="2" customFormat="1" ht="16.5">
      <c r="H135" s="6"/>
      <c r="I135" s="6"/>
      <c r="J135" s="6"/>
      <c r="K135" s="6"/>
    </row>
    <row r="136" spans="8:11" s="2" customFormat="1" ht="16.5">
      <c r="H136" s="6"/>
      <c r="I136" s="6"/>
      <c r="J136" s="6"/>
      <c r="K136" s="6"/>
    </row>
    <row r="137" spans="8:11" s="2" customFormat="1" ht="16.5">
      <c r="H137" s="6"/>
      <c r="I137" s="6"/>
      <c r="J137" s="6"/>
      <c r="K137" s="6"/>
    </row>
    <row r="138" spans="8:11" s="2" customFormat="1" ht="16.5">
      <c r="H138" s="6"/>
      <c r="I138" s="6"/>
      <c r="J138" s="6"/>
      <c r="K138" s="6"/>
    </row>
  </sheetData>
  <mergeCells count="56">
    <mergeCell ref="O49:O50"/>
    <mergeCell ref="A1:N1"/>
    <mergeCell ref="B3:N3"/>
    <mergeCell ref="C9:K9"/>
    <mergeCell ref="L26:M26"/>
    <mergeCell ref="D5:J5"/>
    <mergeCell ref="A50:L50"/>
    <mergeCell ref="B51:E51"/>
    <mergeCell ref="N49:N50"/>
    <mergeCell ref="M5:N5"/>
    <mergeCell ref="F6:N6"/>
    <mergeCell ref="D46:E46"/>
    <mergeCell ref="N16:O16"/>
    <mergeCell ref="L20:M20"/>
    <mergeCell ref="L22:M22"/>
    <mergeCell ref="L16:M16"/>
    <mergeCell ref="A26:J26"/>
    <mergeCell ref="L24:M24"/>
    <mergeCell ref="L25:M25"/>
    <mergeCell ref="L27:M27"/>
    <mergeCell ref="B32:N32"/>
    <mergeCell ref="C43:L43"/>
    <mergeCell ref="A54:O54"/>
    <mergeCell ref="M49:M50"/>
    <mergeCell ref="A52:O52"/>
    <mergeCell ref="C15:G15"/>
    <mergeCell ref="D45:E45"/>
    <mergeCell ref="L17:M17"/>
    <mergeCell ref="L18:M18"/>
    <mergeCell ref="L19:M19"/>
    <mergeCell ref="L21:M21"/>
    <mergeCell ref="C27:H27"/>
    <mergeCell ref="D48:E48"/>
    <mergeCell ref="D49:E49"/>
    <mergeCell ref="D47:E47"/>
    <mergeCell ref="L28:M28"/>
    <mergeCell ref="A30:O30"/>
    <mergeCell ref="L23:M23"/>
    <mergeCell ref="B56:N56"/>
    <mergeCell ref="A83:O83"/>
    <mergeCell ref="B70:L70"/>
    <mergeCell ref="C71:E71"/>
    <mergeCell ref="C72:E72"/>
    <mergeCell ref="O73:O74"/>
    <mergeCell ref="C73:E73"/>
    <mergeCell ref="N73:N74"/>
    <mergeCell ref="Q73:R73"/>
    <mergeCell ref="H100:K100"/>
    <mergeCell ref="H98:K98"/>
    <mergeCell ref="A97:M97"/>
    <mergeCell ref="M73:M74"/>
    <mergeCell ref="H99:K99"/>
    <mergeCell ref="D94:K94"/>
    <mergeCell ref="E95:I95"/>
    <mergeCell ref="E96:I96"/>
    <mergeCell ref="B85:N85"/>
  </mergeCells>
  <phoneticPr fontId="4" type="noConversion"/>
  <pageMargins left="0.78740157480314965" right="0.19685039370078741" top="0.98425196850393704" bottom="0.78740157480314965" header="0.59055118110236227" footer="0.39370078740157483"/>
  <pageSetup paperSize="9" scale="85" orientation="portrait" r:id="rId1"/>
  <headerFooter alignWithMargins="0">
    <oddHeader>&amp;R&amp;"Arial Narrow,Normal"&amp;9&amp;UPropiedades físicas de rocas: Toma de datos</oddHeader>
    <oddFooter>&amp;L&amp;"Arial Narrow,Normal"&amp;9&amp;UFco. Javier Alonso (Mar. 2008). Departamento de Geología (Petrología y Geoquímica). Universidad de Oviedo.&amp;R&amp;9&amp;P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20"/>
  </sheetPr>
  <dimension ref="A1:P125"/>
  <sheetViews>
    <sheetView topLeftCell="C73" workbookViewId="0">
      <selection activeCell="Q102" sqref="Q102"/>
    </sheetView>
  </sheetViews>
  <sheetFormatPr baseColWidth="10" defaultRowHeight="12.75"/>
  <cols>
    <col min="1" max="3" width="5.140625" customWidth="1"/>
    <col min="4" max="7" width="7.28515625" customWidth="1"/>
    <col min="8" max="11" width="7.28515625" style="11" customWidth="1"/>
    <col min="12" max="12" width="9.7109375" customWidth="1"/>
    <col min="13" max="16" width="7.28515625" customWidth="1"/>
  </cols>
  <sheetData>
    <row r="1" spans="1:16" s="16" customFormat="1" ht="18.75" thickBot="1">
      <c r="A1" s="153" t="s">
        <v>124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99"/>
      <c r="P1" s="48">
        <v>5</v>
      </c>
    </row>
    <row r="2" spans="1:16" s="13" customFormat="1" ht="8.1" customHeight="1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2"/>
    </row>
    <row r="3" spans="1:16" s="2" customFormat="1" ht="16.5">
      <c r="B3" s="152" t="s">
        <v>94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9"/>
    </row>
    <row r="4" spans="1:16" s="2" customFormat="1" ht="16.5">
      <c r="B4" s="19"/>
      <c r="C4" s="19"/>
      <c r="D4" s="19"/>
      <c r="E4" s="19"/>
      <c r="F4" s="19"/>
      <c r="G4" s="19"/>
      <c r="H4" s="20"/>
      <c r="I4" s="20"/>
      <c r="J4" s="20"/>
      <c r="K4" s="20"/>
      <c r="L4" s="19"/>
      <c r="M4" s="19"/>
      <c r="N4" s="19"/>
      <c r="O4" s="19"/>
    </row>
    <row r="5" spans="1:16" s="2" customFormat="1" ht="16.5">
      <c r="H5" s="6"/>
      <c r="I5" s="6"/>
      <c r="J5" s="6"/>
      <c r="K5" s="6"/>
    </row>
    <row r="6" spans="1:16" s="2" customFormat="1" ht="16.5">
      <c r="A6" s="6"/>
      <c r="B6" s="22" t="s">
        <v>62</v>
      </c>
      <c r="C6" s="22"/>
      <c r="D6" s="200" t="s">
        <v>162</v>
      </c>
      <c r="E6" s="201"/>
      <c r="F6" s="201"/>
      <c r="G6" s="201"/>
      <c r="H6" s="201"/>
      <c r="I6" s="201"/>
      <c r="J6" s="202"/>
      <c r="K6" s="22"/>
      <c r="L6" s="49" t="s">
        <v>63</v>
      </c>
      <c r="M6" s="174" t="s">
        <v>163</v>
      </c>
      <c r="N6" s="175"/>
      <c r="O6" s="6"/>
      <c r="P6" s="6"/>
    </row>
    <row r="7" spans="1:16" s="2" customFormat="1" ht="16.5">
      <c r="A7" s="6"/>
      <c r="B7" s="32"/>
      <c r="C7" s="40" t="s">
        <v>64</v>
      </c>
      <c r="D7" s="40"/>
      <c r="E7" s="40"/>
      <c r="F7" s="176" t="s">
        <v>161</v>
      </c>
      <c r="G7" s="176"/>
      <c r="H7" s="176"/>
      <c r="I7" s="176"/>
      <c r="J7" s="176"/>
      <c r="K7" s="176"/>
      <c r="L7" s="176"/>
      <c r="M7" s="176"/>
      <c r="N7" s="176"/>
      <c r="O7" s="40"/>
      <c r="P7" s="6"/>
    </row>
    <row r="8" spans="1:16" s="2" customFormat="1" ht="15.75" customHeight="1">
      <c r="A8" s="6"/>
      <c r="B8" s="6"/>
      <c r="C8" s="6"/>
      <c r="D8" s="6"/>
      <c r="E8" s="6"/>
      <c r="F8" s="6"/>
      <c r="G8" s="6"/>
      <c r="H8" s="6"/>
      <c r="I8" s="6" t="s">
        <v>144</v>
      </c>
      <c r="J8" s="6"/>
      <c r="K8" s="176" t="s">
        <v>164</v>
      </c>
      <c r="L8" s="176"/>
      <c r="M8" s="176"/>
      <c r="N8" s="176"/>
      <c r="O8" s="6"/>
      <c r="P8" s="6"/>
    </row>
    <row r="9" spans="1:16" s="2" customFormat="1" ht="16.5">
      <c r="A9" s="6"/>
      <c r="B9" s="23" t="s">
        <v>6</v>
      </c>
      <c r="C9" s="23"/>
      <c r="D9" s="23"/>
      <c r="E9" s="23"/>
      <c r="F9" s="23"/>
      <c r="G9" s="23"/>
      <c r="H9" s="23"/>
      <c r="I9" s="23"/>
      <c r="J9" s="23"/>
      <c r="K9" s="6"/>
      <c r="L9" s="6"/>
      <c r="M9" s="6"/>
      <c r="N9" s="6"/>
      <c r="O9" s="6"/>
      <c r="P9" s="6"/>
    </row>
    <row r="10" spans="1:16" s="2" customFormat="1" ht="18">
      <c r="A10" s="6"/>
      <c r="B10" s="6" t="s">
        <v>2</v>
      </c>
      <c r="C10" s="6" t="s">
        <v>95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</row>
    <row r="11" spans="1:16" s="2" customFormat="1" ht="15.7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1:16" s="2" customFormat="1" ht="16.5">
      <c r="A12" s="6"/>
      <c r="B12" s="49" t="s">
        <v>12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</row>
    <row r="13" spans="1:16" s="2" customFormat="1" ht="18" customHeight="1">
      <c r="A13" s="6"/>
      <c r="B13" s="40" t="s">
        <v>22</v>
      </c>
      <c r="C13" s="179" t="s">
        <v>96</v>
      </c>
      <c r="D13" s="179"/>
      <c r="E13" s="179"/>
      <c r="F13" s="179"/>
      <c r="G13" s="179"/>
      <c r="H13" s="179"/>
      <c r="I13" s="179"/>
      <c r="J13" s="179"/>
      <c r="K13" s="6"/>
      <c r="L13" s="6"/>
      <c r="M13" s="6"/>
      <c r="N13" s="40"/>
      <c r="O13" s="40"/>
      <c r="P13" s="6"/>
    </row>
    <row r="14" spans="1:16" s="2" customFormat="1" ht="18" customHeight="1">
      <c r="A14" s="6"/>
      <c r="B14" s="56"/>
      <c r="C14" s="6" t="s">
        <v>3</v>
      </c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</row>
    <row r="15" spans="1:16" s="2" customFormat="1" ht="18" customHeight="1">
      <c r="A15" s="6"/>
      <c r="B15" s="56" t="s">
        <v>9</v>
      </c>
      <c r="C15" s="6" t="s">
        <v>97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40"/>
      <c r="O15" s="40"/>
      <c r="P15" s="6"/>
    </row>
    <row r="16" spans="1:16" s="2" customFormat="1" ht="18" customHeight="1">
      <c r="A16" s="6"/>
      <c r="B16" s="6"/>
      <c r="C16" s="6" t="s">
        <v>24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40"/>
      <c r="O16" s="40"/>
      <c r="P16" s="6"/>
    </row>
    <row r="17" spans="1:16" s="2" customFormat="1" ht="16.5">
      <c r="A17" s="6"/>
      <c r="B17" s="49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s="2" customFormat="1" ht="16.5">
      <c r="A18" s="6"/>
      <c r="B18" s="49" t="s">
        <v>13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s="2" customFormat="1" ht="18" customHeight="1">
      <c r="A19" s="6"/>
      <c r="B19" s="6" t="s">
        <v>23</v>
      </c>
      <c r="C19" s="6" t="s">
        <v>98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s="2" customFormat="1" ht="18" customHeight="1">
      <c r="A20" s="6"/>
      <c r="B20" s="6"/>
      <c r="C20" s="6" t="s">
        <v>99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32"/>
      <c r="O20" s="32"/>
      <c r="P20" s="6"/>
    </row>
    <row r="21" spans="1:16" s="2" customFormat="1" ht="18" customHeight="1">
      <c r="A21" s="6"/>
      <c r="B21" s="6" t="s">
        <v>0</v>
      </c>
      <c r="C21" s="6" t="s">
        <v>100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6" s="2" customFormat="1" ht="18" customHeight="1">
      <c r="A22" s="6"/>
      <c r="B22" s="6"/>
      <c r="C22" s="40" t="s">
        <v>101</v>
      </c>
      <c r="D22" s="40"/>
      <c r="E22" s="40"/>
      <c r="F22" s="40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6" s="2" customFormat="1" ht="16.5">
      <c r="A23" s="6"/>
      <c r="B23" s="6"/>
      <c r="C23" s="40"/>
      <c r="D23" s="40"/>
      <c r="E23" s="40"/>
      <c r="F23" s="40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6" s="2" customFormat="1" ht="15.75" customHeight="1">
      <c r="A24" s="156" t="s">
        <v>47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9"/>
      <c r="L24" s="6"/>
      <c r="M24" s="6"/>
      <c r="N24" s="6"/>
      <c r="O24" s="6"/>
      <c r="P24" s="6"/>
    </row>
    <row r="25" spans="1:16" s="2" customFormat="1" ht="27.95" customHeight="1">
      <c r="A25" s="42"/>
      <c r="B25" s="42"/>
      <c r="C25" s="6"/>
      <c r="D25" s="6"/>
      <c r="E25" s="6"/>
      <c r="F25" s="57"/>
      <c r="G25" s="52" t="s">
        <v>69</v>
      </c>
      <c r="H25" s="55" t="s">
        <v>150</v>
      </c>
      <c r="I25" s="55" t="s">
        <v>151</v>
      </c>
      <c r="J25" s="55" t="s">
        <v>152</v>
      </c>
      <c r="K25" s="53" t="s">
        <v>126</v>
      </c>
      <c r="L25" s="6"/>
      <c r="M25" s="6"/>
      <c r="N25" s="6"/>
      <c r="O25" s="6"/>
      <c r="P25" s="6"/>
    </row>
    <row r="26" spans="1:16" s="2" customFormat="1" ht="18" customHeight="1">
      <c r="A26" s="41"/>
      <c r="B26" s="6"/>
      <c r="C26" s="189" t="s">
        <v>29</v>
      </c>
      <c r="D26" s="190"/>
      <c r="E26" s="190"/>
      <c r="F26" s="58" t="s">
        <v>66</v>
      </c>
      <c r="G26" s="126" t="s">
        <v>111</v>
      </c>
      <c r="H26" s="59">
        <v>48.6</v>
      </c>
      <c r="I26" s="35">
        <v>48.8</v>
      </c>
      <c r="J26" s="35">
        <v>48.7</v>
      </c>
      <c r="K26" s="35"/>
      <c r="L26" s="6"/>
      <c r="M26" s="6"/>
      <c r="N26" s="6"/>
      <c r="O26" s="6"/>
      <c r="P26" s="6"/>
    </row>
    <row r="27" spans="1:16" s="2" customFormat="1" ht="18" customHeight="1">
      <c r="A27" s="41"/>
      <c r="B27" s="41"/>
      <c r="C27" s="60"/>
      <c r="D27" s="61"/>
      <c r="E27" s="61"/>
      <c r="F27" s="62" t="s">
        <v>67</v>
      </c>
      <c r="G27" s="127" t="s">
        <v>111</v>
      </c>
      <c r="H27" s="59">
        <v>49</v>
      </c>
      <c r="I27" s="35">
        <v>49.1</v>
      </c>
      <c r="J27" s="35">
        <v>49.5</v>
      </c>
      <c r="K27" s="35"/>
      <c r="L27" s="6"/>
      <c r="M27" s="6"/>
      <c r="N27" s="6"/>
      <c r="O27" s="6"/>
      <c r="P27" s="6"/>
    </row>
    <row r="28" spans="1:16" s="2" customFormat="1" ht="18" customHeight="1">
      <c r="A28" s="42" t="s">
        <v>21</v>
      </c>
      <c r="B28" s="42"/>
      <c r="C28" s="183" t="s">
        <v>143</v>
      </c>
      <c r="D28" s="184"/>
      <c r="E28" s="184"/>
      <c r="F28" s="184"/>
      <c r="G28" s="63" t="s">
        <v>65</v>
      </c>
      <c r="H28" s="64">
        <f>(H26*H27)/100</f>
        <v>23.814</v>
      </c>
      <c r="I28" s="64">
        <f t="shared" ref="I28:J28" si="0">(I26*I27)/100</f>
        <v>23.960799999999999</v>
      </c>
      <c r="J28" s="64">
        <f t="shared" si="0"/>
        <v>24.1065</v>
      </c>
      <c r="K28" s="64"/>
      <c r="L28" s="6"/>
      <c r="M28" s="6"/>
      <c r="N28" s="6"/>
      <c r="O28" s="6"/>
      <c r="P28" s="6"/>
    </row>
    <row r="29" spans="1:16" s="2" customFormat="1" ht="16.5" customHeight="1">
      <c r="A29" s="42"/>
      <c r="B29" s="42"/>
      <c r="C29" s="57"/>
      <c r="D29" s="57"/>
      <c r="E29" s="57"/>
      <c r="F29" s="57"/>
      <c r="G29" s="65"/>
      <c r="H29" s="25"/>
      <c r="I29" s="25"/>
      <c r="J29" s="25"/>
      <c r="K29" s="25"/>
      <c r="L29" s="6"/>
      <c r="M29" s="6"/>
      <c r="N29" s="6"/>
      <c r="O29" s="6"/>
      <c r="P29" s="6"/>
    </row>
    <row r="30" spans="1:16" s="2" customFormat="1" ht="16.5">
      <c r="A30" s="197" t="s">
        <v>4</v>
      </c>
      <c r="B30" s="197"/>
      <c r="C30" s="198"/>
      <c r="D30" s="186" t="s">
        <v>14</v>
      </c>
      <c r="E30" s="187"/>
      <c r="F30" s="187"/>
      <c r="G30" s="188"/>
      <c r="H30" s="186" t="s">
        <v>15</v>
      </c>
      <c r="I30" s="187"/>
      <c r="J30" s="187"/>
      <c r="K30" s="188"/>
      <c r="L30" s="186" t="s">
        <v>5</v>
      </c>
      <c r="M30" s="187"/>
      <c r="N30" s="187"/>
      <c r="O30" s="187"/>
      <c r="P30" s="188"/>
    </row>
    <row r="31" spans="1:16" s="2" customFormat="1" ht="18" customHeight="1">
      <c r="A31" s="197"/>
      <c r="B31" s="197"/>
      <c r="C31" s="198"/>
      <c r="D31" s="194" t="s">
        <v>33</v>
      </c>
      <c r="E31" s="195"/>
      <c r="F31" s="195"/>
      <c r="G31" s="196"/>
      <c r="H31" s="194" t="s">
        <v>35</v>
      </c>
      <c r="I31" s="195"/>
      <c r="J31" s="195"/>
      <c r="K31" s="196"/>
      <c r="L31" s="194" t="s">
        <v>36</v>
      </c>
      <c r="M31" s="195"/>
      <c r="N31" s="195"/>
      <c r="O31" s="195"/>
      <c r="P31" s="196"/>
    </row>
    <row r="32" spans="1:16" s="2" customFormat="1" ht="27.95" customHeight="1">
      <c r="A32" s="10" t="s">
        <v>11</v>
      </c>
      <c r="B32" s="10" t="s">
        <v>1</v>
      </c>
      <c r="C32" s="10" t="s">
        <v>34</v>
      </c>
      <c r="D32" s="55" t="str">
        <f>H25</f>
        <v>Muestra D</v>
      </c>
      <c r="E32" s="55" t="str">
        <f>I25</f>
        <v>Muestra F</v>
      </c>
      <c r="F32" s="55" t="str">
        <f>J25</f>
        <v>Muestra H</v>
      </c>
      <c r="G32" s="55" t="str">
        <f>K25</f>
        <v>Muestra …..</v>
      </c>
      <c r="H32" s="10" t="str">
        <f>H25</f>
        <v>Muestra D</v>
      </c>
      <c r="I32" s="10" t="str">
        <f>I25</f>
        <v>Muestra F</v>
      </c>
      <c r="J32" s="10" t="str">
        <f>J25</f>
        <v>Muestra H</v>
      </c>
      <c r="K32" s="10" t="str">
        <f>K25</f>
        <v>Muestra …..</v>
      </c>
      <c r="L32" s="10" t="str">
        <f>H25</f>
        <v>Muestra D</v>
      </c>
      <c r="M32" s="10" t="str">
        <f>I25</f>
        <v>Muestra F</v>
      </c>
      <c r="N32" s="10" t="str">
        <f>J25</f>
        <v>Muestra H</v>
      </c>
      <c r="O32" s="10" t="str">
        <f>K25</f>
        <v>Muestra …..</v>
      </c>
      <c r="P32" s="10" t="s">
        <v>107</v>
      </c>
    </row>
    <row r="33" spans="1:16" s="2" customFormat="1" ht="18" customHeight="1">
      <c r="A33" s="66"/>
      <c r="B33" s="10">
        <v>0</v>
      </c>
      <c r="C33" s="10">
        <v>0</v>
      </c>
      <c r="D33" s="51">
        <v>272.72000000000003</v>
      </c>
      <c r="E33" s="51">
        <v>283.52999999999997</v>
      </c>
      <c r="F33" s="51">
        <v>282.66000000000003</v>
      </c>
      <c r="G33" s="51"/>
      <c r="H33" s="51"/>
      <c r="I33" s="51"/>
      <c r="J33" s="51"/>
      <c r="K33" s="51"/>
      <c r="L33" s="129">
        <f t="shared" ref="L33" si="1">(D33-$D$33)/$H$28</f>
        <v>0</v>
      </c>
      <c r="M33" s="129">
        <f t="shared" ref="M33" si="2">(E33-$E$33)/$I$28</f>
        <v>0</v>
      </c>
      <c r="N33" s="129">
        <f t="shared" ref="N33" si="3">(F33-$F$33)/$J$28</f>
        <v>0</v>
      </c>
      <c r="O33" s="37"/>
      <c r="P33" s="44">
        <f>AVERAGE(L33:N33)</f>
        <v>0</v>
      </c>
    </row>
    <row r="34" spans="1:16" s="2" customFormat="1" ht="18" customHeight="1">
      <c r="A34" s="66"/>
      <c r="B34" s="10">
        <v>1</v>
      </c>
      <c r="C34" s="10">
        <v>1</v>
      </c>
      <c r="D34" s="51">
        <v>274</v>
      </c>
      <c r="E34" s="51">
        <v>284.75</v>
      </c>
      <c r="F34" s="51">
        <v>283.74</v>
      </c>
      <c r="G34" s="51"/>
      <c r="H34" s="51"/>
      <c r="I34" s="51"/>
      <c r="J34" s="51"/>
      <c r="K34" s="51"/>
      <c r="L34" s="128">
        <f t="shared" ref="L34:L40" si="4">(D34-$D$33)/$H$28</f>
        <v>5.3749895019735143E-2</v>
      </c>
      <c r="M34" s="128">
        <f t="shared" ref="M34:M40" si="5">(E34-$E$33)/$I$28</f>
        <v>5.0916496945011325E-2</v>
      </c>
      <c r="N34" s="128">
        <f t="shared" ref="N34:N40" si="6">(F34-$F$33)/$J$28</f>
        <v>4.480119469852463E-2</v>
      </c>
      <c r="O34" s="37"/>
      <c r="P34" s="44">
        <f t="shared" ref="P34:P40" si="7">AVERAGE(L34:N34)</f>
        <v>4.9822528887757032E-2</v>
      </c>
    </row>
    <row r="35" spans="1:16" s="2" customFormat="1" ht="18" customHeight="1">
      <c r="A35" s="66"/>
      <c r="B35" s="10">
        <v>4</v>
      </c>
      <c r="C35" s="10">
        <v>2</v>
      </c>
      <c r="D35" s="51">
        <v>274.79000000000002</v>
      </c>
      <c r="E35" s="51">
        <v>285.61</v>
      </c>
      <c r="F35" s="51">
        <v>284.43</v>
      </c>
      <c r="G35" s="51"/>
      <c r="H35" s="51">
        <v>0.9</v>
      </c>
      <c r="I35" s="51">
        <v>1.2</v>
      </c>
      <c r="J35" s="51">
        <v>1.1000000000000001</v>
      </c>
      <c r="K35" s="51"/>
      <c r="L35" s="128">
        <f t="shared" si="4"/>
        <v>8.6923658352229496E-2</v>
      </c>
      <c r="M35" s="128">
        <f t="shared" si="5"/>
        <v>8.6808453807887931E-2</v>
      </c>
      <c r="N35" s="128">
        <f t="shared" si="6"/>
        <v>7.3424180200360137E-2</v>
      </c>
      <c r="O35" s="37"/>
      <c r="P35" s="44">
        <f t="shared" si="7"/>
        <v>8.238543078682585E-2</v>
      </c>
    </row>
    <row r="36" spans="1:16" s="2" customFormat="1" ht="18" customHeight="1">
      <c r="A36" s="66"/>
      <c r="B36" s="10">
        <v>9</v>
      </c>
      <c r="C36" s="67">
        <v>3</v>
      </c>
      <c r="D36" s="51">
        <v>275.52</v>
      </c>
      <c r="E36" s="51">
        <v>286.39999999999998</v>
      </c>
      <c r="F36" s="51">
        <v>285.06</v>
      </c>
      <c r="G36" s="51"/>
      <c r="H36" s="51">
        <v>1.4</v>
      </c>
      <c r="I36" s="51">
        <v>1.7</v>
      </c>
      <c r="J36" s="51">
        <v>1.5</v>
      </c>
      <c r="K36" s="51"/>
      <c r="L36" s="128">
        <f t="shared" si="4"/>
        <v>0.11757789535567123</v>
      </c>
      <c r="M36" s="128">
        <f t="shared" si="5"/>
        <v>0.11977897232145858</v>
      </c>
      <c r="N36" s="128">
        <f t="shared" si="6"/>
        <v>9.9558210441166375E-2</v>
      </c>
      <c r="O36" s="37"/>
      <c r="P36" s="44">
        <f t="shared" si="7"/>
        <v>0.11230502603943206</v>
      </c>
    </row>
    <row r="37" spans="1:16" s="2" customFormat="1" ht="18" customHeight="1">
      <c r="A37" s="66"/>
      <c r="B37" s="10">
        <v>16</v>
      </c>
      <c r="C37" s="10">
        <v>4</v>
      </c>
      <c r="D37" s="51">
        <v>276.04000000000002</v>
      </c>
      <c r="E37" s="51">
        <v>287.02</v>
      </c>
      <c r="F37" s="51">
        <v>285.51</v>
      </c>
      <c r="G37" s="51"/>
      <c r="H37" s="51">
        <v>1.85</v>
      </c>
      <c r="I37" s="51">
        <v>2.2000000000000002</v>
      </c>
      <c r="J37" s="51">
        <v>1.85</v>
      </c>
      <c r="K37" s="51"/>
      <c r="L37" s="128">
        <f t="shared" si="4"/>
        <v>0.13941379020744071</v>
      </c>
      <c r="M37" s="128">
        <f t="shared" si="5"/>
        <v>0.14565456912957869</v>
      </c>
      <c r="N37" s="128">
        <f t="shared" si="6"/>
        <v>0.11822537489888478</v>
      </c>
      <c r="O37" s="37"/>
      <c r="P37" s="44">
        <f t="shared" si="7"/>
        <v>0.13443124474530141</v>
      </c>
    </row>
    <row r="38" spans="1:16" s="2" customFormat="1" ht="18" customHeight="1">
      <c r="A38" s="66"/>
      <c r="B38" s="10">
        <v>25</v>
      </c>
      <c r="C38" s="10">
        <v>5</v>
      </c>
      <c r="D38" s="51">
        <v>276.73</v>
      </c>
      <c r="E38" s="51">
        <v>287.74</v>
      </c>
      <c r="F38" s="51">
        <v>286.16000000000003</v>
      </c>
      <c r="G38" s="51"/>
      <c r="H38" s="51">
        <v>2.2999999999999998</v>
      </c>
      <c r="I38" s="51">
        <v>2.8</v>
      </c>
      <c r="J38" s="51">
        <v>2.15</v>
      </c>
      <c r="K38" s="51"/>
      <c r="L38" s="128">
        <f t="shared" si="4"/>
        <v>0.16838834299151723</v>
      </c>
      <c r="M38" s="128">
        <f t="shared" si="5"/>
        <v>0.17570364929384813</v>
      </c>
      <c r="N38" s="128">
        <f t="shared" si="6"/>
        <v>0.145189056893369</v>
      </c>
      <c r="O38" s="37"/>
      <c r="P38" s="44">
        <f t="shared" si="7"/>
        <v>0.16309368305957814</v>
      </c>
    </row>
    <row r="39" spans="1:16" s="2" customFormat="1" ht="18" customHeight="1">
      <c r="A39" s="66"/>
      <c r="B39" s="10">
        <v>36</v>
      </c>
      <c r="C39" s="10">
        <v>6</v>
      </c>
      <c r="D39" s="51">
        <v>277.49</v>
      </c>
      <c r="E39" s="51">
        <v>288.47000000000003</v>
      </c>
      <c r="F39" s="51">
        <v>286.8</v>
      </c>
      <c r="G39" s="51"/>
      <c r="H39" s="51">
        <v>2.9</v>
      </c>
      <c r="I39" s="51">
        <v>3.2</v>
      </c>
      <c r="J39" s="51">
        <v>2.5</v>
      </c>
      <c r="K39" s="51"/>
      <c r="L39" s="128">
        <f t="shared" si="4"/>
        <v>0.20030234315948525</v>
      </c>
      <c r="M39" s="128">
        <f t="shared" si="5"/>
        <v>0.20617007779373203</v>
      </c>
      <c r="N39" s="128">
        <f t="shared" si="6"/>
        <v>0.17173791301101307</v>
      </c>
      <c r="O39" s="37"/>
      <c r="P39" s="44">
        <f t="shared" si="7"/>
        <v>0.19273677798807679</v>
      </c>
    </row>
    <row r="40" spans="1:16" s="2" customFormat="1" ht="18" customHeight="1">
      <c r="A40" s="66"/>
      <c r="B40" s="10">
        <v>49</v>
      </c>
      <c r="C40" s="10">
        <v>7</v>
      </c>
      <c r="D40" s="51">
        <v>278.18</v>
      </c>
      <c r="E40" s="51">
        <v>289.10000000000002</v>
      </c>
      <c r="F40" s="51">
        <v>287.43</v>
      </c>
      <c r="G40" s="51"/>
      <c r="H40" s="51">
        <v>3.3</v>
      </c>
      <c r="I40" s="51">
        <v>3.8</v>
      </c>
      <c r="J40" s="51">
        <v>2.8</v>
      </c>
      <c r="K40" s="51"/>
      <c r="L40" s="128">
        <f t="shared" si="4"/>
        <v>0.22927689594356174</v>
      </c>
      <c r="M40" s="128">
        <f t="shared" si="5"/>
        <v>0.23246302293746662</v>
      </c>
      <c r="N40" s="128">
        <f t="shared" si="6"/>
        <v>0.19787194325181928</v>
      </c>
      <c r="O40" s="37"/>
      <c r="P40" s="44">
        <f t="shared" si="7"/>
        <v>0.21987062071094923</v>
      </c>
    </row>
    <row r="41" spans="1:16" s="2" customFormat="1" ht="18" customHeight="1">
      <c r="A41" s="66"/>
      <c r="B41" s="10"/>
      <c r="C41" s="10"/>
      <c r="D41" s="51"/>
      <c r="E41" s="51"/>
      <c r="F41" s="51"/>
      <c r="G41" s="51"/>
      <c r="H41" s="51"/>
      <c r="I41" s="51"/>
      <c r="J41" s="51"/>
      <c r="K41" s="51"/>
      <c r="L41" s="37"/>
      <c r="M41" s="37"/>
      <c r="N41" s="37"/>
      <c r="O41" s="37"/>
      <c r="P41" s="44"/>
    </row>
    <row r="42" spans="1:16" s="2" customFormat="1" ht="18" customHeight="1">
      <c r="A42" s="66"/>
      <c r="B42" s="10"/>
      <c r="C42" s="10"/>
      <c r="D42" s="51"/>
      <c r="E42" s="51"/>
      <c r="F42" s="51"/>
      <c r="G42" s="51"/>
      <c r="H42" s="51"/>
      <c r="I42" s="51"/>
      <c r="J42" s="51"/>
      <c r="K42" s="51"/>
      <c r="L42" s="37"/>
      <c r="M42" s="37"/>
      <c r="N42" s="37"/>
      <c r="O42" s="37"/>
      <c r="P42" s="44"/>
    </row>
    <row r="43" spans="1:16" s="2" customFormat="1" ht="18" customHeight="1">
      <c r="A43" s="68"/>
      <c r="B43" s="69"/>
      <c r="C43" s="69"/>
      <c r="D43" s="68"/>
      <c r="E43" s="68"/>
      <c r="F43" s="68"/>
      <c r="G43" s="68"/>
      <c r="H43" s="68"/>
      <c r="I43" s="68"/>
      <c r="J43" s="68"/>
      <c r="K43" s="68"/>
      <c r="L43" s="37"/>
      <c r="M43" s="37"/>
      <c r="N43" s="37"/>
      <c r="O43" s="37"/>
      <c r="P43" s="44"/>
    </row>
    <row r="44" spans="1:16" s="2" customFormat="1" ht="18" customHeight="1">
      <c r="A44" s="68"/>
      <c r="B44" s="69"/>
      <c r="C44" s="69"/>
      <c r="D44" s="68"/>
      <c r="E44" s="68"/>
      <c r="F44" s="68"/>
      <c r="G44" s="68"/>
      <c r="H44" s="68"/>
      <c r="I44" s="68"/>
      <c r="J44" s="68"/>
      <c r="K44" s="68"/>
      <c r="L44" s="37"/>
      <c r="M44" s="37"/>
      <c r="N44" s="37"/>
      <c r="O44" s="37"/>
      <c r="P44" s="44"/>
    </row>
    <row r="45" spans="1:16" s="2" customFormat="1" ht="18" customHeight="1">
      <c r="A45" s="68"/>
      <c r="B45" s="69"/>
      <c r="C45" s="69"/>
      <c r="D45" s="68"/>
      <c r="E45" s="68"/>
      <c r="F45" s="68"/>
      <c r="G45" s="68"/>
      <c r="H45" s="68"/>
      <c r="I45" s="68"/>
      <c r="J45" s="68"/>
      <c r="K45" s="68"/>
      <c r="L45" s="37"/>
      <c r="M45" s="37"/>
      <c r="N45" s="37"/>
      <c r="O45" s="37"/>
      <c r="P45" s="44"/>
    </row>
    <row r="46" spans="1:16" s="2" customFormat="1" ht="18" customHeight="1">
      <c r="A46" s="68"/>
      <c r="B46" s="69"/>
      <c r="C46" s="69"/>
      <c r="D46" s="68"/>
      <c r="E46" s="68"/>
      <c r="F46" s="68"/>
      <c r="G46" s="68"/>
      <c r="H46" s="68"/>
      <c r="I46" s="68"/>
      <c r="J46" s="68"/>
      <c r="K46" s="68"/>
      <c r="L46" s="37"/>
      <c r="M46" s="37"/>
      <c r="N46" s="37"/>
      <c r="O46" s="37"/>
      <c r="P46" s="44"/>
    </row>
    <row r="47" spans="1:16" s="2" customFormat="1" ht="18" customHeight="1">
      <c r="A47" s="68"/>
      <c r="B47" s="69"/>
      <c r="C47" s="69"/>
      <c r="D47" s="68"/>
      <c r="E47" s="68"/>
      <c r="F47" s="68"/>
      <c r="G47" s="68"/>
      <c r="H47" s="68"/>
      <c r="I47" s="68"/>
      <c r="J47" s="68"/>
      <c r="K47" s="68"/>
      <c r="L47" s="37"/>
      <c r="M47" s="37"/>
      <c r="N47" s="37"/>
      <c r="O47" s="37"/>
      <c r="P47" s="44"/>
    </row>
    <row r="48" spans="1:16" s="2" customFormat="1" ht="18" customHeight="1">
      <c r="A48" s="68"/>
      <c r="B48" s="69"/>
      <c r="C48" s="69"/>
      <c r="D48" s="68"/>
      <c r="E48" s="68"/>
      <c r="F48" s="68"/>
      <c r="G48" s="68"/>
      <c r="H48" s="68"/>
      <c r="I48" s="68"/>
      <c r="J48" s="68"/>
      <c r="K48" s="68"/>
      <c r="L48" s="37"/>
      <c r="M48" s="37"/>
      <c r="N48" s="37"/>
      <c r="O48" s="37"/>
      <c r="P48" s="44"/>
    </row>
    <row r="49" spans="1:16" s="2" customFormat="1" ht="18" customHeight="1">
      <c r="A49" s="68"/>
      <c r="B49" s="69"/>
      <c r="C49" s="69"/>
      <c r="D49" s="68"/>
      <c r="E49" s="68"/>
      <c r="F49" s="68"/>
      <c r="G49" s="68"/>
      <c r="H49" s="68"/>
      <c r="I49" s="68"/>
      <c r="J49" s="68"/>
      <c r="K49" s="68"/>
      <c r="L49" s="37"/>
      <c r="M49" s="37"/>
      <c r="N49" s="37"/>
      <c r="O49" s="37"/>
      <c r="P49" s="44"/>
    </row>
    <row r="50" spans="1:16" s="2" customFormat="1" ht="18" customHeight="1">
      <c r="A50" s="41"/>
      <c r="B50" s="26"/>
      <c r="C50" s="26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</row>
    <row r="51" spans="1:16" s="2" customFormat="1" ht="18" customHeight="1">
      <c r="A51" s="41"/>
      <c r="B51" s="26"/>
      <c r="C51" s="26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</row>
    <row r="52" spans="1:16" s="2" customFormat="1" ht="18" customHeight="1">
      <c r="A52" s="41"/>
      <c r="B52" s="26"/>
      <c r="C52" s="26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</row>
    <row r="53" spans="1:16" s="2" customFormat="1" ht="16.5">
      <c r="A53" s="49"/>
      <c r="B53" s="49" t="s">
        <v>30</v>
      </c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</row>
    <row r="54" spans="1:16" s="2" customFormat="1" ht="16.5">
      <c r="A54" s="56"/>
      <c r="B54" s="6"/>
      <c r="C54" s="6" t="s">
        <v>31</v>
      </c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</row>
    <row r="55" spans="1:16" s="2" customFormat="1" ht="16.5">
      <c r="A55" s="56"/>
      <c r="B55" s="6"/>
      <c r="C55" s="6" t="s">
        <v>32</v>
      </c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1:16" s="2" customFormat="1" ht="16.5">
      <c r="A56" s="49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</row>
    <row r="57" spans="1:16" s="2" customFormat="1" ht="16.5">
      <c r="A57" s="49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  <row r="58" spans="1:16" s="2" customFormat="1" ht="16.5">
      <c r="A58" s="49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</row>
    <row r="59" spans="1:16" s="2" customFormat="1" ht="16.5">
      <c r="A59" s="49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</row>
    <row r="60" spans="1:16" s="2" customFormat="1" ht="16.5">
      <c r="A60" s="49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</row>
    <row r="61" spans="1:16" s="2" customFormat="1" ht="16.5">
      <c r="A61" s="49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  <row r="62" spans="1:16" s="2" customFormat="1" ht="16.5">
      <c r="A62" s="49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s="2" customFormat="1" ht="16.5">
      <c r="A63" s="49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</row>
    <row r="64" spans="1:16" s="2" customFormat="1" ht="16.5">
      <c r="A64" s="49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</row>
    <row r="65" spans="1:16" s="2" customFormat="1" ht="16.5">
      <c r="A65" s="49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  <row r="66" spans="1:16" s="2" customFormat="1" ht="16.5">
      <c r="A66" s="49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</row>
    <row r="67" spans="1:16" s="2" customFormat="1" ht="16.5">
      <c r="A67" s="49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1:16" s="2" customFormat="1" ht="16.5">
      <c r="A68" s="49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1:16" s="2" customFormat="1" ht="16.5">
      <c r="A69" s="49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1:16" s="2" customFormat="1" ht="16.5">
      <c r="A70" s="49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1:16" s="2" customFormat="1" ht="16.5">
      <c r="A71" s="49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1:16" s="2" customFormat="1" ht="16.5">
      <c r="A72" s="49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1:16" s="2" customFormat="1" ht="16.5">
      <c r="A73" s="49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1:16" s="2" customFormat="1" ht="16.5">
      <c r="A74" s="49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1:16" s="2" customFormat="1" ht="16.5">
      <c r="A75" s="49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1:16" s="2" customFormat="1" ht="16.5">
      <c r="A76" s="49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s="2" customFormat="1" ht="16.5">
      <c r="A77" s="49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s="2" customFormat="1" ht="16.5">
      <c r="A78" s="49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1:16" s="2" customFormat="1" ht="16.5">
      <c r="A79" s="49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1:16" s="2" customFormat="1" ht="16.5">
      <c r="A80" s="49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1:16" s="2" customFormat="1" ht="16.5">
      <c r="A81" s="49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1:16" s="2" customFormat="1" ht="16.5">
      <c r="A82" s="49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1:16" s="2" customFormat="1" ht="16.5">
      <c r="A83" s="49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s="2" customFormat="1" ht="16.5">
      <c r="A84" s="6"/>
      <c r="B84" s="22" t="s">
        <v>7</v>
      </c>
      <c r="C84" s="22"/>
      <c r="D84" s="22"/>
      <c r="E84" s="22"/>
      <c r="F84" s="22"/>
      <c r="G84" s="22"/>
      <c r="H84" s="22"/>
      <c r="I84" s="23"/>
      <c r="J84" s="6"/>
      <c r="K84" s="6"/>
      <c r="L84" s="6"/>
      <c r="M84" s="6"/>
      <c r="N84" s="6"/>
      <c r="O84" s="6"/>
      <c r="P84" s="6"/>
    </row>
    <row r="85" spans="1:16" s="2" customFormat="1" ht="16.5">
      <c r="A85" s="6"/>
      <c r="B85" s="6"/>
      <c r="C85" s="6" t="s">
        <v>16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1:16" s="2" customFormat="1" ht="16.5">
      <c r="A86" s="6"/>
      <c r="B86" s="6"/>
      <c r="C86" s="6" t="s">
        <v>76</v>
      </c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1:16" s="2" customFormat="1" ht="16.5">
      <c r="A87" s="6"/>
      <c r="B87" s="6"/>
      <c r="C87" s="6" t="s">
        <v>25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1:16" s="2" customFormat="1" ht="16.5">
      <c r="A88" s="6"/>
      <c r="B88" s="6"/>
      <c r="C88" s="6" t="s">
        <v>68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 s="2" customFormat="1" ht="10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1:16" s="2" customFormat="1" ht="16.5" customHeight="1">
      <c r="A90" s="156" t="s">
        <v>142</v>
      </c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9"/>
      <c r="P90" s="70"/>
    </row>
    <row r="91" spans="1:16" s="2" customFormat="1" ht="27" customHeight="1">
      <c r="A91" s="42"/>
      <c r="B91" s="6"/>
      <c r="C91" s="6"/>
      <c r="D91" s="6"/>
      <c r="E91" s="6"/>
      <c r="F91" s="52" t="s">
        <v>69</v>
      </c>
      <c r="G91" s="71" t="s">
        <v>71</v>
      </c>
      <c r="H91" s="71" t="s">
        <v>28</v>
      </c>
      <c r="I91" s="55" t="str">
        <f>H25</f>
        <v>Muestra D</v>
      </c>
      <c r="J91" s="55" t="str">
        <f>I25</f>
        <v>Muestra F</v>
      </c>
      <c r="K91" s="55" t="str">
        <f>J25</f>
        <v>Muestra H</v>
      </c>
      <c r="L91" s="55" t="str">
        <f>K25</f>
        <v>Muestra …..</v>
      </c>
      <c r="M91" s="72"/>
      <c r="N91" s="73" t="s">
        <v>10</v>
      </c>
      <c r="O91" s="73" t="s">
        <v>26</v>
      </c>
      <c r="P91" s="205" t="s">
        <v>175</v>
      </c>
    </row>
    <row r="92" spans="1:16" s="2" customFormat="1" ht="16.5" customHeight="1">
      <c r="A92" s="6"/>
      <c r="B92" s="191" t="s">
        <v>37</v>
      </c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3"/>
      <c r="P92" s="70"/>
    </row>
    <row r="93" spans="1:16" s="2" customFormat="1" ht="18" customHeight="1">
      <c r="A93" s="65"/>
      <c r="B93" s="6"/>
      <c r="C93" s="156" t="s">
        <v>72</v>
      </c>
      <c r="D93" s="158"/>
      <c r="E93" s="158"/>
      <c r="F93" s="159"/>
      <c r="G93" s="74"/>
      <c r="H93" s="75"/>
      <c r="I93" s="76">
        <v>3.1E-2</v>
      </c>
      <c r="J93" s="76">
        <v>3.2099999999999997E-2</v>
      </c>
      <c r="K93" s="76">
        <v>2.683E-2</v>
      </c>
      <c r="L93" s="76"/>
      <c r="M93" s="77"/>
      <c r="N93" s="131">
        <f>AVERAGE(I93:K93)</f>
        <v>2.9976666666666662E-2</v>
      </c>
      <c r="O93" s="132">
        <f>STDEV(I93:K93)</f>
        <v>2.780041966110103E-3</v>
      </c>
      <c r="P93" s="204">
        <f>(O93/N93)*100</f>
        <v>9.2740196801182151</v>
      </c>
    </row>
    <row r="94" spans="1:16" s="2" customFormat="1" ht="18" customHeight="1">
      <c r="A94" s="65"/>
      <c r="B94" s="6"/>
      <c r="C94" s="183" t="s">
        <v>73</v>
      </c>
      <c r="D94" s="184"/>
      <c r="E94" s="184"/>
      <c r="F94" s="185"/>
      <c r="G94" s="78"/>
      <c r="H94" s="39">
        <v>77.459999999999994</v>
      </c>
      <c r="I94" s="35">
        <f>$I$93*$H94</f>
        <v>2.4012599999999997</v>
      </c>
      <c r="J94" s="35">
        <f>$J$93*$H94</f>
        <v>2.4864659999999996</v>
      </c>
      <c r="K94" s="35">
        <f>$K$93*$H94</f>
        <v>2.0782517999999999</v>
      </c>
      <c r="L94" s="34"/>
      <c r="M94" s="79"/>
      <c r="N94" s="107">
        <f t="shared" ref="N94:N97" si="8">AVERAGE(I94:K94)</f>
        <v>2.3219925999999997</v>
      </c>
      <c r="O94" s="91">
        <f t="shared" ref="O94:O97" si="9">STDEV(I94:K94)</f>
        <v>0.2153420506948879</v>
      </c>
      <c r="P94" s="204">
        <f>(O94/N94)*100</f>
        <v>9.2740196801181849</v>
      </c>
    </row>
    <row r="95" spans="1:16" s="2" customFormat="1" ht="18" customHeight="1">
      <c r="A95" s="65"/>
      <c r="B95" s="6"/>
      <c r="C95" s="183" t="s">
        <v>170</v>
      </c>
      <c r="D95" s="184"/>
      <c r="E95" s="184"/>
      <c r="F95" s="185"/>
      <c r="G95" s="136" t="s">
        <v>171</v>
      </c>
      <c r="H95" s="39">
        <v>1.2909999999999999</v>
      </c>
      <c r="I95" s="37">
        <f t="shared" ref="I95:I97" si="10">$I$93*$H95</f>
        <v>4.0020999999999994E-2</v>
      </c>
      <c r="J95" s="37">
        <f t="shared" ref="J95:J97" si="11">$J$93*$H95</f>
        <v>4.1441099999999995E-2</v>
      </c>
      <c r="K95" s="37">
        <f t="shared" ref="K95:K97" si="12">$K$93*$H95</f>
        <v>3.463753E-2</v>
      </c>
      <c r="L95" s="34"/>
      <c r="M95" s="79"/>
      <c r="N95" s="137">
        <f>AVERAGE(I95:K95)</f>
        <v>3.869987666666666E-2</v>
      </c>
      <c r="O95" s="35">
        <f>STDEV(I95:K95)</f>
        <v>3.5890341782481416E-3</v>
      </c>
      <c r="P95" s="204">
        <f>(O95/N95)*100</f>
        <v>9.2740196801182098</v>
      </c>
    </row>
    <row r="96" spans="1:16" s="2" customFormat="1" ht="18" customHeight="1">
      <c r="A96" s="65"/>
      <c r="B96" s="6"/>
      <c r="C96" s="156" t="s">
        <v>75</v>
      </c>
      <c r="D96" s="158"/>
      <c r="E96" s="158"/>
      <c r="F96" s="159"/>
      <c r="G96" s="125" t="s">
        <v>168</v>
      </c>
      <c r="H96" s="39">
        <v>1291</v>
      </c>
      <c r="I96" s="34">
        <f t="shared" si="10"/>
        <v>40.021000000000001</v>
      </c>
      <c r="J96" s="34">
        <f t="shared" si="11"/>
        <v>41.441099999999999</v>
      </c>
      <c r="K96" s="34">
        <f t="shared" si="12"/>
        <v>34.637529999999998</v>
      </c>
      <c r="L96" s="34"/>
      <c r="M96" s="80"/>
      <c r="N96" s="100">
        <f t="shared" si="8"/>
        <v>38.699876666666661</v>
      </c>
      <c r="O96" s="36">
        <f t="shared" si="9"/>
        <v>3.5890341782481969</v>
      </c>
      <c r="P96" s="204">
        <f>(O96/N96)*100</f>
        <v>9.2740196801183536</v>
      </c>
    </row>
    <row r="97" spans="1:16" s="2" customFormat="1" ht="18" customHeight="1">
      <c r="A97" s="65"/>
      <c r="B97" s="6"/>
      <c r="C97" s="156" t="s">
        <v>74</v>
      </c>
      <c r="D97" s="158"/>
      <c r="E97" s="158"/>
      <c r="F97" s="159"/>
      <c r="G97" s="81" t="s">
        <v>70</v>
      </c>
      <c r="H97" s="82">
        <v>0.12909999999999999</v>
      </c>
      <c r="I97" s="76">
        <f t="shared" si="10"/>
        <v>4.0020999999999998E-3</v>
      </c>
      <c r="J97" s="76">
        <f t="shared" si="11"/>
        <v>4.1441099999999995E-3</v>
      </c>
      <c r="K97" s="76">
        <f t="shared" si="12"/>
        <v>3.463753E-3</v>
      </c>
      <c r="L97" s="34"/>
      <c r="M97" s="83"/>
      <c r="N97" s="130">
        <f t="shared" si="8"/>
        <v>3.8699876666666664E-3</v>
      </c>
      <c r="O97" s="37">
        <f t="shared" si="9"/>
        <v>3.5890341782481423E-4</v>
      </c>
      <c r="P97" s="204">
        <f>(O97/N97)*100</f>
        <v>9.2740196801182115</v>
      </c>
    </row>
    <row r="98" spans="1:16" s="2" customFormat="1" ht="16.5" customHeight="1">
      <c r="A98" s="6"/>
      <c r="B98" s="191" t="s">
        <v>109</v>
      </c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3"/>
      <c r="P98" s="70"/>
    </row>
    <row r="99" spans="1:16" s="2" customFormat="1" ht="18" customHeight="1">
      <c r="A99" s="65"/>
      <c r="B99" s="6"/>
      <c r="C99" s="191" t="s">
        <v>146</v>
      </c>
      <c r="D99" s="192"/>
      <c r="E99" s="192"/>
      <c r="F99" s="193"/>
      <c r="G99" s="74"/>
      <c r="H99" s="84"/>
      <c r="I99" s="37">
        <v>0.48430000000000001</v>
      </c>
      <c r="J99" s="37">
        <v>0.5171</v>
      </c>
      <c r="K99" s="37">
        <v>0.33710000000000001</v>
      </c>
      <c r="L99" s="85"/>
      <c r="M99" s="86"/>
      <c r="N99" s="139">
        <f>AVERAGE(I99:K99)</f>
        <v>0.44616666666666666</v>
      </c>
      <c r="O99" s="119">
        <f>STDEV(I99:K99)</f>
        <v>9.5867686596336391E-2</v>
      </c>
      <c r="P99" s="204">
        <f>(O99/N99)*100</f>
        <v>21.486967485170652</v>
      </c>
    </row>
    <row r="100" spans="1:16" s="2" customFormat="1" ht="18" customHeight="1">
      <c r="A100" s="65"/>
      <c r="B100" s="6"/>
      <c r="C100" s="183" t="s">
        <v>108</v>
      </c>
      <c r="D100" s="184"/>
      <c r="E100" s="184"/>
      <c r="F100" s="185"/>
      <c r="G100" s="74"/>
      <c r="H100" s="87">
        <v>7.7460000000000004</v>
      </c>
      <c r="I100" s="34">
        <f>I99*$H$100</f>
        <v>3.7513878000000003</v>
      </c>
      <c r="J100" s="34">
        <f t="shared" ref="J100:K100" si="13">J99*$H$100</f>
        <v>4.0054566000000005</v>
      </c>
      <c r="K100" s="34">
        <f t="shared" si="13"/>
        <v>2.6111766000000003</v>
      </c>
      <c r="L100" s="34"/>
      <c r="M100" s="77"/>
      <c r="N100" s="107">
        <f t="shared" ref="N100:N102" si="14">AVERAGE(I100:K100)</f>
        <v>3.4560070000000001</v>
      </c>
      <c r="O100" s="91">
        <f t="shared" ref="O100:O102" si="15">STDEV(I100:K100)</f>
        <v>0.74259110037522136</v>
      </c>
      <c r="P100" s="204">
        <f t="shared" ref="P100:P103" si="16">(O100/N100)*100</f>
        <v>21.486967485170641</v>
      </c>
    </row>
    <row r="101" spans="1:16" s="2" customFormat="1" ht="18" customHeight="1">
      <c r="A101" s="65"/>
      <c r="B101" s="6"/>
      <c r="C101" s="183" t="s">
        <v>172</v>
      </c>
      <c r="D101" s="184"/>
      <c r="E101" s="184"/>
      <c r="F101" s="185"/>
      <c r="G101" s="136" t="s">
        <v>171</v>
      </c>
      <c r="H101" s="124">
        <v>0.12909999999999999</v>
      </c>
      <c r="I101" s="35">
        <f>I$99*$H101</f>
        <v>6.2523129999999996E-2</v>
      </c>
      <c r="J101" s="35">
        <f>J$99*$H101</f>
        <v>6.6757609999999995E-2</v>
      </c>
      <c r="K101" s="35">
        <f>K$99*$H101</f>
        <v>4.351961E-2</v>
      </c>
      <c r="L101" s="34"/>
      <c r="M101" s="77"/>
      <c r="N101" s="137">
        <f>AVERAGE(I101:K101)</f>
        <v>5.7600116666666666E-2</v>
      </c>
      <c r="O101" s="35">
        <f>STDEV(I101:K101)</f>
        <v>1.2376518339586971E-2</v>
      </c>
      <c r="P101" s="204">
        <f t="shared" si="16"/>
        <v>21.486967485170553</v>
      </c>
    </row>
    <row r="102" spans="1:16" s="2" customFormat="1" ht="18" customHeight="1">
      <c r="A102" s="65"/>
      <c r="B102" s="6"/>
      <c r="C102" s="183" t="s">
        <v>145</v>
      </c>
      <c r="D102" s="184"/>
      <c r="E102" s="184"/>
      <c r="F102" s="185"/>
      <c r="G102" s="74"/>
      <c r="H102" s="87">
        <v>1.2909999999999999</v>
      </c>
      <c r="I102" s="35">
        <f>I99*$H$102</f>
        <v>0.62523129999999993</v>
      </c>
      <c r="J102" s="35">
        <f t="shared" ref="J102:K102" si="17">J99*$H$102</f>
        <v>0.66757610000000001</v>
      </c>
      <c r="K102" s="35">
        <f t="shared" si="17"/>
        <v>0.43519609999999997</v>
      </c>
      <c r="L102" s="34"/>
      <c r="M102" s="77"/>
      <c r="N102" s="138">
        <f t="shared" si="14"/>
        <v>0.57600116666666668</v>
      </c>
      <c r="O102" s="34">
        <f t="shared" si="15"/>
        <v>0.12376518339586955</v>
      </c>
      <c r="P102" s="204">
        <f t="shared" si="16"/>
        <v>21.486967485170524</v>
      </c>
    </row>
    <row r="103" spans="1:16" s="2" customFormat="1" ht="18" customHeight="1">
      <c r="A103" s="65"/>
      <c r="B103" s="6"/>
      <c r="C103" s="183" t="s">
        <v>165</v>
      </c>
      <c r="D103" s="184"/>
      <c r="E103" s="184"/>
      <c r="F103" s="185"/>
      <c r="G103" s="122" t="s">
        <v>166</v>
      </c>
      <c r="H103" s="123">
        <v>13.254321311699698</v>
      </c>
      <c r="I103" s="35">
        <f>(I94*10)/$H$103</f>
        <v>1.8116808424437305</v>
      </c>
      <c r="J103" s="35">
        <f t="shared" ref="J103:K103" si="18">(J94*10)/$H$103</f>
        <v>1.8759662916917337</v>
      </c>
      <c r="K103" s="35">
        <f t="shared" si="18"/>
        <v>1.5679805484762996</v>
      </c>
      <c r="L103" s="34"/>
      <c r="M103" s="88"/>
      <c r="N103" s="107">
        <f t="shared" ref="N103" si="19">AVERAGE(I103:L103)</f>
        <v>1.7518758942039214</v>
      </c>
      <c r="O103" s="91">
        <f t="shared" ref="O103" si="20">STDEV(I103:L103)</f>
        <v>0.16246931519971589</v>
      </c>
      <c r="P103" s="204">
        <f t="shared" si="16"/>
        <v>9.274019680118057</v>
      </c>
    </row>
    <row r="104" spans="1:16" s="2" customFormat="1" ht="18" customHeight="1">
      <c r="A104" s="65"/>
      <c r="B104" s="6"/>
      <c r="C104" s="133" t="s">
        <v>169</v>
      </c>
      <c r="F104" s="49"/>
      <c r="G104" s="49"/>
      <c r="H104" s="133" t="s">
        <v>173</v>
      </c>
      <c r="I104" s="38"/>
      <c r="J104" s="38"/>
      <c r="K104" s="38"/>
      <c r="L104" s="38"/>
      <c r="M104" s="65"/>
      <c r="N104" s="134"/>
      <c r="O104" s="135"/>
      <c r="P104" s="6"/>
    </row>
    <row r="105" spans="1:16" s="2" customFormat="1" ht="18.75">
      <c r="A105" s="6"/>
      <c r="B105" s="6"/>
      <c r="C105" s="89" t="s">
        <v>110</v>
      </c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spans="1:16" s="2" customFormat="1" ht="18.75">
      <c r="A106" s="6"/>
      <c r="B106" s="6"/>
      <c r="C106" s="6" t="s">
        <v>167</v>
      </c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spans="1:16" s="2" customFormat="1" ht="16.5">
      <c r="A107" s="6"/>
      <c r="B107" s="6"/>
      <c r="C107" s="6"/>
      <c r="D107" s="6"/>
      <c r="E107" s="6"/>
      <c r="F107" s="6"/>
      <c r="G107" s="6"/>
      <c r="H107" s="49"/>
      <c r="I107" s="49"/>
      <c r="J107" s="49"/>
      <c r="K107" s="49"/>
      <c r="L107" s="49"/>
      <c r="M107" s="6"/>
      <c r="N107" s="6"/>
      <c r="O107" s="6"/>
      <c r="P107" s="6"/>
    </row>
    <row r="108" spans="1:16" s="2" customFormat="1" ht="16.5">
      <c r="A108" s="6"/>
      <c r="B108" s="6"/>
      <c r="C108" s="6"/>
      <c r="D108" s="6"/>
      <c r="E108" s="6"/>
      <c r="F108" s="6"/>
      <c r="G108" s="6"/>
      <c r="H108" s="49"/>
      <c r="I108" s="49"/>
      <c r="J108" s="49"/>
      <c r="K108" s="49"/>
      <c r="L108" s="49"/>
      <c r="M108" s="6"/>
      <c r="N108" s="6"/>
      <c r="O108" s="6"/>
      <c r="P108" s="6"/>
    </row>
    <row r="109" spans="1:16" s="2" customFormat="1" ht="16.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spans="1:16" s="2" customFormat="1" ht="16.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spans="1:16" s="2" customFormat="1" ht="16.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spans="1:16" s="1" customFormat="1" ht="16.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spans="1:16" s="1" customFormat="1" ht="16.5">
      <c r="A113" s="2"/>
      <c r="B113" s="2"/>
      <c r="C113" s="2"/>
      <c r="D113" s="2"/>
      <c r="E113" s="2"/>
      <c r="F113" s="2"/>
      <c r="G113" s="2"/>
      <c r="H113" s="6"/>
      <c r="I113" s="6"/>
      <c r="J113" s="6"/>
      <c r="K113" s="6"/>
      <c r="L113" s="2"/>
      <c r="M113" s="2"/>
      <c r="N113" s="2"/>
      <c r="O113" s="2"/>
      <c r="P113" s="2"/>
    </row>
    <row r="114" spans="1:16" s="1" customFormat="1" ht="16.5">
      <c r="A114" s="2"/>
      <c r="B114" s="2"/>
      <c r="C114" s="2"/>
      <c r="D114" s="2"/>
      <c r="E114" s="2"/>
      <c r="F114" s="2"/>
      <c r="G114" s="2"/>
      <c r="H114" s="6"/>
      <c r="I114" s="6"/>
      <c r="J114" s="6"/>
      <c r="K114" s="6"/>
      <c r="L114" s="2"/>
      <c r="M114" s="2"/>
      <c r="N114" s="2"/>
      <c r="O114" s="2"/>
      <c r="P114" s="2"/>
    </row>
    <row r="115" spans="1:16" s="1" customFormat="1" ht="16.5">
      <c r="A115" s="2"/>
      <c r="B115" s="2"/>
      <c r="C115" s="2"/>
      <c r="D115" s="2"/>
      <c r="E115" s="2"/>
      <c r="F115" s="2"/>
      <c r="G115" s="2"/>
      <c r="H115" s="6"/>
      <c r="I115" s="6"/>
      <c r="J115" s="6"/>
      <c r="K115" s="6"/>
      <c r="L115" s="2"/>
      <c r="M115" s="2"/>
      <c r="N115" s="2"/>
      <c r="O115" s="2"/>
      <c r="P115" s="2"/>
    </row>
    <row r="116" spans="1:16" s="1" customFormat="1" ht="16.5">
      <c r="A116" s="2"/>
      <c r="B116" s="2"/>
      <c r="C116" s="2"/>
      <c r="D116" s="2"/>
      <c r="E116" s="2"/>
      <c r="F116" s="2"/>
      <c r="G116" s="2"/>
      <c r="H116" s="6"/>
      <c r="I116" s="6"/>
      <c r="J116" s="6"/>
      <c r="K116" s="6"/>
      <c r="L116" s="2"/>
      <c r="M116" s="2"/>
      <c r="N116" s="2"/>
      <c r="O116" s="2"/>
      <c r="P116" s="2"/>
    </row>
    <row r="117" spans="1:16" s="1" customFormat="1" ht="16.5">
      <c r="A117" s="2"/>
      <c r="B117" s="2"/>
      <c r="C117" s="2"/>
      <c r="D117" s="2"/>
      <c r="E117" s="2"/>
      <c r="F117" s="2"/>
      <c r="G117" s="2"/>
      <c r="H117" s="6"/>
      <c r="I117" s="6"/>
      <c r="J117" s="6"/>
      <c r="K117" s="6"/>
      <c r="L117" s="2"/>
      <c r="M117" s="2"/>
      <c r="N117" s="2"/>
      <c r="O117" s="2"/>
      <c r="P117" s="2"/>
    </row>
    <row r="118" spans="1:16" s="1" customFormat="1" ht="16.5">
      <c r="A118" s="2"/>
      <c r="B118" s="2"/>
      <c r="C118" s="2"/>
      <c r="D118" s="2"/>
      <c r="E118" s="2"/>
      <c r="F118" s="2"/>
      <c r="G118" s="2"/>
      <c r="H118" s="6"/>
      <c r="I118" s="6"/>
      <c r="J118" s="6"/>
      <c r="K118" s="6"/>
      <c r="L118" s="2"/>
      <c r="M118" s="2"/>
      <c r="N118" s="2"/>
      <c r="O118" s="2"/>
      <c r="P118" s="2"/>
    </row>
    <row r="119" spans="1:16" s="1" customFormat="1" ht="14.25">
      <c r="H119" s="8"/>
      <c r="I119" s="8"/>
      <c r="J119" s="8"/>
      <c r="K119" s="8"/>
    </row>
    <row r="120" spans="1:16" s="1" customFormat="1" ht="14.25">
      <c r="H120" s="8"/>
      <c r="I120" s="8"/>
      <c r="J120" s="8"/>
      <c r="K120" s="8"/>
    </row>
    <row r="121" spans="1:16" s="1" customFormat="1" ht="14.25">
      <c r="H121" s="8"/>
      <c r="I121" s="8"/>
      <c r="J121" s="8"/>
      <c r="K121" s="8"/>
    </row>
    <row r="122" spans="1:16" s="1" customFormat="1" ht="14.25">
      <c r="H122" s="8"/>
      <c r="I122" s="8"/>
      <c r="J122" s="8"/>
      <c r="K122" s="8"/>
    </row>
    <row r="123" spans="1:16" s="1" customFormat="1" ht="14.25">
      <c r="H123" s="8"/>
      <c r="I123" s="8"/>
      <c r="J123" s="8"/>
      <c r="K123" s="8"/>
    </row>
    <row r="124" spans="1:16" s="1" customFormat="1" ht="14.25">
      <c r="H124" s="8"/>
      <c r="I124" s="8"/>
      <c r="J124" s="8"/>
      <c r="K124" s="8"/>
    </row>
    <row r="125" spans="1:16" s="1" customFormat="1" ht="14.25">
      <c r="H125" s="8"/>
      <c r="I125" s="8"/>
      <c r="J125" s="8"/>
      <c r="K125" s="8"/>
    </row>
  </sheetData>
  <mergeCells count="30">
    <mergeCell ref="A1:O1"/>
    <mergeCell ref="C103:F103"/>
    <mergeCell ref="C100:F100"/>
    <mergeCell ref="C94:F94"/>
    <mergeCell ref="C96:F96"/>
    <mergeCell ref="C97:F97"/>
    <mergeCell ref="C99:F99"/>
    <mergeCell ref="B98:O98"/>
    <mergeCell ref="D6:J6"/>
    <mergeCell ref="M6:N6"/>
    <mergeCell ref="D31:G31"/>
    <mergeCell ref="H30:K30"/>
    <mergeCell ref="H31:K31"/>
    <mergeCell ref="A24:K24"/>
    <mergeCell ref="B3:N3"/>
    <mergeCell ref="C13:J13"/>
    <mergeCell ref="F7:N7"/>
    <mergeCell ref="C102:F102"/>
    <mergeCell ref="C93:F93"/>
    <mergeCell ref="D30:G30"/>
    <mergeCell ref="C26:E26"/>
    <mergeCell ref="A90:O90"/>
    <mergeCell ref="B92:O92"/>
    <mergeCell ref="L30:P30"/>
    <mergeCell ref="C28:F28"/>
    <mergeCell ref="L31:P31"/>
    <mergeCell ref="A30:C31"/>
    <mergeCell ref="K8:N8"/>
    <mergeCell ref="C95:F95"/>
    <mergeCell ref="C101:F101"/>
  </mergeCells>
  <phoneticPr fontId="4" type="noConversion"/>
  <pageMargins left="0.78740157480314965" right="0.19685039370078741" top="0.98425196850393704" bottom="0.78740157480314965" header="0.59055118110236227" footer="0.39370078740157483"/>
  <pageSetup paperSize="9" scale="80" orientation="portrait" r:id="rId1"/>
  <headerFooter alignWithMargins="0">
    <oddHeader>&amp;R&amp;"Arial Narrow,Normal"&amp;9&amp;UPropiedades físicas de rocas: Toma de datos</oddHeader>
    <oddFooter>&amp;L&amp;"Arial Narrow,Normal"&amp;9&amp;UFco. Javier Alonso (Mar. 2008). Departamento de Geología (Petrología y Geoquímica). Universidad de Oviedo.&amp;R&amp;9&amp;P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2Poros</vt:lpstr>
      <vt:lpstr>5Capilar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javier</cp:lastModifiedBy>
  <cp:lastPrinted>2014-03-28T12:15:17Z</cp:lastPrinted>
  <dcterms:created xsi:type="dcterms:W3CDTF">2006-06-01T09:48:54Z</dcterms:created>
  <dcterms:modified xsi:type="dcterms:W3CDTF">2014-05-19T17:26:58Z</dcterms:modified>
</cp:coreProperties>
</file>